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5" documentId="10_ncr:100000_{0FDC17D6-217E-4693-AE15-7EBBB5F37126}" xr6:coauthVersionLast="41" xr6:coauthVersionMax="41" xr10:uidLastSave="{121D75E9-6F75-4577-B767-436BBFD04C15}"/>
  <bookViews>
    <workbookView xWindow="-120" yWindow="-120" windowWidth="29040" windowHeight="15840" xr2:uid="{00000000-000D-0000-FFFF-FFFF00000000}"/>
  </bookViews>
  <sheets>
    <sheet name="Average Capacity Factors" sheetId="4" r:id="rId1"/>
    <sheet name="2016 GRC Phase 2" sheetId="6" r:id="rId2"/>
    <sheet name="2012 GRC Phase 2" sheetId="2" r:id="rId3"/>
    <sheet name="2008 GRC Phase 2" sheetId="1" r:id="rId4"/>
  </sheets>
  <definedNames>
    <definedName name="_xlnm.Print_Area" localSheetId="2">'2012 GRC Phase 2'!$A$3:$F$53</definedName>
    <definedName name="_xlnm.Print_Area" localSheetId="1">'2016 GRC Phase 2'!$A$1:$F$56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9" i="1"/>
  <c r="F20" i="1" l="1"/>
  <c r="F23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4" i="2" s="1"/>
  <c r="A27" i="2" s="1"/>
  <c r="A30" i="2" s="1"/>
  <c r="A33" i="2" s="1"/>
  <c r="A36" i="2" s="1"/>
  <c r="A39" i="2" s="1"/>
  <c r="A42" i="2" s="1"/>
  <c r="D20" i="1"/>
  <c r="D23" i="1" s="1"/>
  <c r="E20" i="1"/>
  <c r="E23" i="1" s="1"/>
  <c r="C20" i="1"/>
  <c r="C23" i="1" s="1"/>
  <c r="F32" i="1" l="1"/>
  <c r="F26" i="1"/>
  <c r="C26" i="1"/>
  <c r="E26" i="1"/>
  <c r="D26" i="1"/>
  <c r="F35" i="1"/>
  <c r="F29" i="1"/>
  <c r="A13" i="6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F16" i="6" l="1"/>
  <c r="F17" i="6"/>
  <c r="F20" i="6"/>
  <c r="F21" i="6"/>
  <c r="F24" i="6"/>
  <c r="A25" i="6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D43" i="6"/>
  <c r="C43" i="6"/>
  <c r="C25" i="6"/>
  <c r="C37" i="6" s="1"/>
  <c r="F13" i="6"/>
  <c r="E43" i="6"/>
  <c r="F18" i="6"/>
  <c r="F12" i="6"/>
  <c r="F14" i="6"/>
  <c r="F19" i="6"/>
  <c r="F22" i="6"/>
  <c r="D25" i="6"/>
  <c r="D37" i="6" s="1"/>
  <c r="F23" i="6"/>
  <c r="F15" i="6"/>
  <c r="E25" i="6"/>
  <c r="E37" i="6" s="1"/>
  <c r="D32" i="1"/>
  <c r="D35" i="1" s="1"/>
  <c r="E32" i="1"/>
  <c r="E35" i="1" s="1"/>
  <c r="C32" i="1"/>
  <c r="C35" i="1" s="1"/>
  <c r="C29" i="1"/>
  <c r="D29" i="1"/>
  <c r="E29" i="1"/>
  <c r="E31" i="6" l="1"/>
  <c r="E28" i="6"/>
  <c r="C31" i="6"/>
  <c r="D31" i="6"/>
  <c r="D46" i="6" s="1"/>
  <c r="M12" i="4" s="1"/>
  <c r="C28" i="6"/>
  <c r="D28" i="6"/>
  <c r="D40" i="6" s="1"/>
  <c r="F25" i="6"/>
  <c r="F37" i="6" s="1"/>
  <c r="F43" i="6"/>
  <c r="E46" i="6"/>
  <c r="N12" i="4" s="1"/>
  <c r="C46" i="6"/>
  <c r="L12" i="4" s="1"/>
  <c r="C40" i="6"/>
  <c r="L6" i="4" s="1"/>
  <c r="E40" i="6"/>
  <c r="F31" i="6" l="1"/>
  <c r="F28" i="6"/>
  <c r="F40" i="6" s="1"/>
  <c r="N7" i="4" s="1"/>
  <c r="C34" i="6"/>
  <c r="F46" i="6"/>
  <c r="N13" i="4" s="1"/>
  <c r="M6" i="4"/>
  <c r="D34" i="6"/>
  <c r="N6" i="4"/>
  <c r="E34" i="6"/>
  <c r="F34" i="6"/>
  <c r="K17" i="2" l="1"/>
  <c r="K14" i="2"/>
  <c r="K13" i="2"/>
  <c r="K18" i="2"/>
  <c r="I39" i="2"/>
  <c r="H21" i="2"/>
  <c r="K19" i="2"/>
  <c r="K15" i="2"/>
  <c r="K11" i="2"/>
  <c r="K20" i="2"/>
  <c r="K16" i="2"/>
  <c r="H39" i="2"/>
  <c r="K10" i="2"/>
  <c r="J39" i="2"/>
  <c r="J21" i="2"/>
  <c r="I21" i="2"/>
  <c r="K12" i="2"/>
  <c r="K9" i="2"/>
  <c r="I33" i="2" l="1"/>
  <c r="I27" i="2"/>
  <c r="I42" i="2" s="1"/>
  <c r="I12" i="4" s="1"/>
  <c r="I24" i="2"/>
  <c r="I36" i="2" s="1"/>
  <c r="J33" i="2"/>
  <c r="J27" i="2"/>
  <c r="J42" i="2" s="1"/>
  <c r="J12" i="4" s="1"/>
  <c r="J24" i="2"/>
  <c r="H33" i="2"/>
  <c r="H24" i="2"/>
  <c r="H27" i="2"/>
  <c r="H42" i="2" s="1"/>
  <c r="H12" i="4" s="1"/>
  <c r="K39" i="2"/>
  <c r="K21" i="2"/>
  <c r="K33" i="2" s="1"/>
  <c r="J36" i="2" l="1"/>
  <c r="K24" i="2"/>
  <c r="K36" i="2" s="1"/>
  <c r="K27" i="2"/>
  <c r="K42" i="2" s="1"/>
  <c r="J13" i="4" s="1"/>
  <c r="J30" i="2"/>
  <c r="H36" i="2"/>
  <c r="H30" i="2"/>
  <c r="J6" i="4"/>
  <c r="K30" i="2"/>
  <c r="I30" i="2"/>
  <c r="I6" i="4"/>
  <c r="H6" i="4" l="1"/>
  <c r="C15" i="4"/>
  <c r="H15" i="4"/>
  <c r="J7" i="4"/>
  <c r="L15" i="4"/>
  <c r="L9" i="4"/>
  <c r="F7" i="4"/>
  <c r="C9" i="4" s="1"/>
  <c r="E6" i="4"/>
  <c r="F6" i="4"/>
  <c r="D6" i="4"/>
  <c r="M15" i="4" l="1"/>
  <c r="M9" i="4"/>
  <c r="I15" i="4"/>
  <c r="D15" i="4"/>
  <c r="D9" i="4"/>
  <c r="N15" i="4" l="1"/>
  <c r="N9" i="4"/>
  <c r="E15" i="4"/>
  <c r="J15" i="4"/>
  <c r="E9" i="4"/>
  <c r="F18" i="2" l="1"/>
  <c r="F13" i="2"/>
  <c r="K15" i="4"/>
  <c r="F15" i="4"/>
  <c r="C21" i="2"/>
  <c r="C33" i="2" s="1"/>
  <c r="F9" i="4"/>
  <c r="D21" i="2"/>
  <c r="D33" i="2" s="1"/>
  <c r="F17" i="2"/>
  <c r="E21" i="2"/>
  <c r="E33" i="2" s="1"/>
  <c r="F11" i="2"/>
  <c r="F16" i="2"/>
  <c r="F20" i="2"/>
  <c r="F10" i="2"/>
  <c r="F15" i="2"/>
  <c r="F19" i="2"/>
  <c r="F9" i="2"/>
  <c r="F12" i="2"/>
  <c r="C27" i="2" l="1"/>
  <c r="C24" i="2"/>
  <c r="C36" i="2" s="1"/>
  <c r="E27" i="2"/>
  <c r="D24" i="2"/>
  <c r="D36" i="2" s="1"/>
  <c r="E24" i="2"/>
  <c r="D27" i="2"/>
  <c r="G15" i="4"/>
  <c r="G9" i="4"/>
  <c r="F21" i="2"/>
  <c r="F33" i="2" s="1"/>
  <c r="C30" i="2"/>
  <c r="H9" i="4"/>
  <c r="E36" i="2" l="1"/>
  <c r="E30" i="2"/>
  <c r="F24" i="2"/>
  <c r="F36" i="2" s="1"/>
  <c r="F30" i="2"/>
  <c r="F27" i="2"/>
  <c r="I9" i="4"/>
  <c r="D30" i="2"/>
  <c r="J9" i="4" l="1"/>
  <c r="K9" i="4" l="1"/>
</calcChain>
</file>

<file path=xl/sharedStrings.xml><?xml version="1.0" encoding="utf-8"?>
<sst xmlns="http://schemas.openxmlformats.org/spreadsheetml/2006/main" count="126" uniqueCount="72">
  <si>
    <t>Forecast Distribution Investments - $1000</t>
  </si>
  <si>
    <t>Line</t>
  </si>
  <si>
    <t>(A)</t>
  </si>
  <si>
    <t>(B)</t>
  </si>
  <si>
    <t>(C)</t>
  </si>
  <si>
    <t>(D)</t>
  </si>
  <si>
    <t>Category</t>
  </si>
  <si>
    <t>3 Yr Avg</t>
  </si>
  <si>
    <t>New Business - Demand</t>
  </si>
  <si>
    <t>Easements</t>
  </si>
  <si>
    <t>Capacity</t>
  </si>
  <si>
    <t>Substation</t>
  </si>
  <si>
    <t>Reliability</t>
  </si>
  <si>
    <t>Franchise</t>
  </si>
  <si>
    <t>IT</t>
  </si>
  <si>
    <t>Mandated</t>
  </si>
  <si>
    <t>Miscellaneous</t>
  </si>
  <si>
    <t>New Business - Customer</t>
  </si>
  <si>
    <t>Total</t>
  </si>
  <si>
    <t xml:space="preserve">  (sum L1 to L11)</t>
  </si>
  <si>
    <t>Cap + Feeder as % of Total</t>
  </si>
  <si>
    <t xml:space="preserve">  (L13 / L12)</t>
  </si>
  <si>
    <t>Total less Substation and Customer</t>
  </si>
  <si>
    <t>Cap + Feeder as % of Above</t>
  </si>
  <si>
    <t>Calculations for Total Investment Method and NERA Regression Method Including New Business Costs</t>
  </si>
  <si>
    <t>No.</t>
  </si>
  <si>
    <t>Forecasted Distribution Plant</t>
  </si>
  <si>
    <t>Capacity-Related Substation Costs</t>
  </si>
  <si>
    <t>Capacity-Related Feeder &amp; Local Demand Costs as % of Total</t>
  </si>
  <si>
    <t>Capacity-Related Feeder &amp; Local Demand Costs as % of Above</t>
  </si>
  <si>
    <t>Total Substation Costs</t>
  </si>
  <si>
    <t>Capacity-Related Substation Costs as % of Above</t>
  </si>
  <si>
    <t>(L20 / L32)</t>
  </si>
  <si>
    <t>By Year</t>
  </si>
  <si>
    <t xml:space="preserve">Average for GRC </t>
  </si>
  <si>
    <t>Using the Average for GRC</t>
  </si>
  <si>
    <t>Reliability-Substation</t>
  </si>
  <si>
    <t>With Reliability Substation Identified</t>
  </si>
  <si>
    <t>Transmission</t>
  </si>
  <si>
    <t xml:space="preserve">  (L12 - L4 - L10)</t>
  </si>
  <si>
    <t xml:space="preserve">  (L13 / L16)</t>
  </si>
  <si>
    <t xml:space="preserve">  (L14 / L13)</t>
  </si>
  <si>
    <t xml:space="preserve">  (L14 / L17)</t>
  </si>
  <si>
    <t xml:space="preserve">  (L4 + L6)</t>
  </si>
  <si>
    <t>(L15 / L19)</t>
  </si>
  <si>
    <t xml:space="preserve">  (L17 / L14)</t>
  </si>
  <si>
    <t xml:space="preserve">  (L14 - L4 - L6 - L12 - L13)</t>
  </si>
  <si>
    <t xml:space="preserve">  (L17 / L26)</t>
  </si>
  <si>
    <t xml:space="preserve">  (L4 + L6 + L12)</t>
  </si>
  <si>
    <t>San Diego Gas &amp; Electric Company ("SDG&amp;E")</t>
  </si>
  <si>
    <t>2012 General Rate Case ("GRC") Phase 2, Application ("A.") 11-10-002</t>
  </si>
  <si>
    <t>2008 General Rate Case ("GRC") Phase 2, Application ("A.") 07-01-047</t>
  </si>
  <si>
    <t>Calculations for Total Investment Method and NERA Regression Method</t>
  </si>
  <si>
    <t>SAN DIEGO GAS &amp; ELECTRIC COMPANY ("SDG&amp;E")</t>
  </si>
  <si>
    <t>TEST YEAR ("TY") 2016 GENERAL RATE CASE ("GRC") PHASE 2, APPLICATION ("A.") 15-12-004</t>
  </si>
  <si>
    <t>Feeder &amp; Local Distribution Costs</t>
  </si>
  <si>
    <t>Substation Costs</t>
  </si>
  <si>
    <t>Capacity-Related Local &amp; Feeder Distribution Costs</t>
  </si>
  <si>
    <t>Capacity-Related Feeder &amp; Local Distribution Costs</t>
  </si>
  <si>
    <t>HISTORICAL CAPACITY-RELATED FACTORS (2005-2016)</t>
  </si>
  <si>
    <t xml:space="preserve">  (L3) x ((L2 / (L12 - L10 - L2) + 1)</t>
  </si>
  <si>
    <t xml:space="preserve">  (L4) x ((L2 / (L12 - L10 - L2) + 1)</t>
  </si>
  <si>
    <t xml:space="preserve">  (L3) x ((L2 / (L13 - L11 - L2) + 1)</t>
  </si>
  <si>
    <t xml:space="preserve">  (L4) x ((L2 / (L13 - L11 - L2) + 1)</t>
  </si>
  <si>
    <t xml:space="preserve">  (L3) x ((L2) / (L14 - L13 - L2) + (L11) / (L14 - L4 - L6 - L11) + 1)</t>
  </si>
  <si>
    <t xml:space="preserve">  (L4) x ((L2) / (L14 - L13 - L2) + (L12) / (L4 + L6) + 1)</t>
  </si>
  <si>
    <t>Total less Substation and Customer Costs</t>
  </si>
  <si>
    <t xml:space="preserve">  (L13 - L4 - L6 - L11)</t>
  </si>
  <si>
    <t>Capacity-Substation</t>
  </si>
  <si>
    <t>Safety and Risk Management</t>
  </si>
  <si>
    <t>Overhead Pools</t>
  </si>
  <si>
    <t>Overhead Pools-Substation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</si>
</sst>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  <numFmt numFmtId="167" formatCode="_(* #,##0.00000_);_(* \(#,##0.0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lgerian"/>
      <family val="5"/>
    </font>
    <font>
      <sz val="10"/>
      <name val="Algerian"/>
      <family val="5"/>
    </font>
    <font>
      <b/>
      <sz val="10"/>
      <name val="Algerian"/>
      <family val="5"/>
    </font>
    <font>
      <sz val="10"/>
      <color theme="1"/>
      <name val="Arial"/>
      <family val="2"/>
    </font>
    <font>
      <b/>
      <sz val="10"/>
      <color indexed="12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2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2" applyFont="1" applyAlignment="1">
      <alignment horizontal="centerContinuous"/>
    </xf>
    <xf numFmtId="0" fontId="3" fillId="0" borderId="0" xfId="2" applyFont="1"/>
    <xf numFmtId="0" fontId="3" fillId="0" borderId="0" xfId="2" applyFont="1" applyAlignment="1">
      <alignment horizontal="center"/>
    </xf>
    <xf numFmtId="164" fontId="4" fillId="0" borderId="0" xfId="2" applyNumberFormat="1" applyFont="1" applyFill="1"/>
    <xf numFmtId="164" fontId="3" fillId="0" borderId="0" xfId="2" applyNumberFormat="1" applyFont="1"/>
    <xf numFmtId="0" fontId="3" fillId="0" borderId="0" xfId="2" applyFont="1" applyFill="1"/>
    <xf numFmtId="0" fontId="3" fillId="0" borderId="1" xfId="2" applyFont="1" applyBorder="1"/>
    <xf numFmtId="164" fontId="3" fillId="0" borderId="2" xfId="2" applyNumberFormat="1" applyFont="1" applyBorder="1"/>
    <xf numFmtId="165" fontId="3" fillId="0" borderId="0" xfId="5" applyNumberFormat="1" applyFont="1"/>
    <xf numFmtId="0" fontId="3" fillId="0" borderId="0" xfId="2" applyFont="1" applyFill="1" applyAlignment="1">
      <alignment horizontal="center"/>
    </xf>
    <xf numFmtId="3" fontId="4" fillId="0" borderId="0" xfId="2" applyNumberFormat="1" applyFont="1" applyFill="1"/>
    <xf numFmtId="165" fontId="3" fillId="0" borderId="0" xfId="6" applyNumberFormat="1" applyFont="1"/>
    <xf numFmtId="10" fontId="3" fillId="0" borderId="0" xfId="5" applyNumberFormat="1" applyFont="1"/>
    <xf numFmtId="0" fontId="3" fillId="0" borderId="1" xfId="2" applyFont="1" applyBorder="1" applyAlignment="1">
      <alignment horizontal="center"/>
    </xf>
    <xf numFmtId="0" fontId="3" fillId="0" borderId="0" xfId="8" applyFont="1" applyAlignment="1">
      <alignment horizontal="centerContinuous"/>
    </xf>
    <xf numFmtId="0" fontId="3" fillId="0" borderId="0" xfId="8" applyFont="1"/>
    <xf numFmtId="0" fontId="3" fillId="0" borderId="0" xfId="8" applyFont="1" applyAlignment="1">
      <alignment horizontal="center"/>
    </xf>
    <xf numFmtId="0" fontId="5" fillId="0" borderId="0" xfId="8" applyFont="1" applyAlignment="1">
      <alignment horizontal="center"/>
    </xf>
    <xf numFmtId="0" fontId="5" fillId="0" borderId="0" xfId="8" applyFont="1" applyAlignment="1">
      <alignment horizontal="left"/>
    </xf>
    <xf numFmtId="164" fontId="6" fillId="0" borderId="0" xfId="8" applyNumberFormat="1" applyFont="1" applyFill="1"/>
    <xf numFmtId="164" fontId="3" fillId="0" borderId="0" xfId="8" applyNumberFormat="1" applyFont="1"/>
    <xf numFmtId="164" fontId="3" fillId="0" borderId="2" xfId="8" applyNumberFormat="1" applyFont="1" applyBorder="1"/>
    <xf numFmtId="0" fontId="3" fillId="0" borderId="0" xfId="8" applyFont="1" applyFill="1" applyAlignment="1">
      <alignment horizontal="center"/>
    </xf>
    <xf numFmtId="0" fontId="3" fillId="0" borderId="0" xfId="8" applyFont="1" applyFill="1"/>
    <xf numFmtId="0" fontId="2" fillId="0" borderId="0" xfId="8" applyFont="1" applyFill="1"/>
    <xf numFmtId="0" fontId="2" fillId="0" borderId="0" xfId="8" applyFont="1"/>
    <xf numFmtId="0" fontId="2" fillId="0" borderId="0" xfId="8" applyFont="1" applyFill="1" applyBorder="1"/>
    <xf numFmtId="43" fontId="3" fillId="0" borderId="0" xfId="9" applyFont="1"/>
    <xf numFmtId="164" fontId="3" fillId="0" borderId="0" xfId="0" applyNumberFormat="1" applyFont="1"/>
    <xf numFmtId="167" fontId="3" fillId="0" borderId="0" xfId="9" applyNumberFormat="1" applyFont="1"/>
    <xf numFmtId="43" fontId="3" fillId="0" borderId="0" xfId="3" applyFont="1"/>
    <xf numFmtId="166" fontId="3" fillId="0" borderId="0" xfId="0" applyNumberFormat="1" applyFont="1"/>
    <xf numFmtId="0" fontId="8" fillId="0" borderId="0" xfId="0" applyFont="1"/>
    <xf numFmtId="0" fontId="2" fillId="0" borderId="0" xfId="2" applyFont="1"/>
    <xf numFmtId="0" fontId="9" fillId="0" borderId="0" xfId="0" applyFont="1"/>
    <xf numFmtId="0" fontId="10" fillId="0" borderId="0" xfId="2" applyFont="1" applyFill="1"/>
    <xf numFmtId="0" fontId="11" fillId="0" borderId="0" xfId="2" applyFont="1" applyFill="1" applyAlignment="1">
      <alignment horizontal="center"/>
    </xf>
    <xf numFmtId="0" fontId="12" fillId="0" borderId="0" xfId="0" applyFont="1"/>
    <xf numFmtId="164" fontId="13" fillId="0" borderId="0" xfId="2" applyNumberFormat="1" applyFont="1"/>
    <xf numFmtId="164" fontId="13" fillId="0" borderId="1" xfId="2" applyNumberFormat="1" applyFont="1" applyBorder="1"/>
    <xf numFmtId="164" fontId="3" fillId="0" borderId="1" xfId="2" applyNumberFormat="1" applyFont="1" applyBorder="1"/>
    <xf numFmtId="0" fontId="14" fillId="0" borderId="0" xfId="0" applyFont="1"/>
    <xf numFmtId="0" fontId="15" fillId="0" borderId="0" xfId="0" applyFont="1" applyAlignment="1">
      <alignment horizontal="center"/>
    </xf>
    <xf numFmtId="165" fontId="12" fillId="0" borderId="0" xfId="1" applyNumberFormat="1" applyFont="1"/>
    <xf numFmtId="165" fontId="12" fillId="0" borderId="0" xfId="0" applyNumberFormat="1" applyFont="1"/>
    <xf numFmtId="9" fontId="12" fillId="0" borderId="0" xfId="1" applyFont="1"/>
    <xf numFmtId="9" fontId="12" fillId="0" borderId="0" xfId="0" applyNumberFormat="1" applyFont="1"/>
    <xf numFmtId="0" fontId="14" fillId="0" borderId="0" xfId="0" applyFont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8" applyFont="1" applyFill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0" xfId="2" applyFont="1" applyAlignment="1">
      <alignment horizontal="center"/>
    </xf>
  </cellXfs>
  <cellStyles count="10">
    <cellStyle name="Comma" xfId="9" builtinId="3"/>
    <cellStyle name="Comma 2" xfId="3" xr:uid="{00000000-0005-0000-0000-000001000000}"/>
    <cellStyle name="Currency 2" xfId="4" xr:uid="{00000000-0005-0000-0000-000002000000}"/>
    <cellStyle name="Normal" xfId="0" builtinId="0"/>
    <cellStyle name="Normal 2" xfId="2" xr:uid="{00000000-0005-0000-0000-000004000000}"/>
    <cellStyle name="Normal 3" xfId="7" xr:uid="{00000000-0005-0000-0000-000005000000}"/>
    <cellStyle name="Normal 3 2" xfId="8" xr:uid="{00000000-0005-0000-0000-000006000000}"/>
    <cellStyle name="Percent" xfId="1" builtinId="5"/>
    <cellStyle name="Percent 2" xfId="5" xr:uid="{00000000-0005-0000-0000-000008000000}"/>
    <cellStyle name="Percent 3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tabSelected="1" workbookViewId="0">
      <selection activeCell="C9" sqref="C9"/>
    </sheetView>
  </sheetViews>
  <sheetFormatPr defaultColWidth="8.7109375" defaultRowHeight="12.75" x14ac:dyDescent="0.2"/>
  <cols>
    <col min="1" max="1" width="30.28515625" style="38" bestFit="1" customWidth="1"/>
    <col min="2" max="2" width="50.7109375" style="38" bestFit="1" customWidth="1"/>
    <col min="3" max="16384" width="8.7109375" style="38"/>
  </cols>
  <sheetData>
    <row r="1" spans="1:15" x14ac:dyDescent="0.2">
      <c r="A1" s="48" t="s">
        <v>59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4" spans="1:15" x14ac:dyDescent="0.2">
      <c r="C4" s="43">
        <v>2005</v>
      </c>
      <c r="D4" s="43">
        <v>2006</v>
      </c>
      <c r="E4" s="43">
        <v>2007</v>
      </c>
      <c r="F4" s="43">
        <v>2008</v>
      </c>
      <c r="G4" s="43">
        <v>2009</v>
      </c>
      <c r="H4" s="43">
        <v>2010</v>
      </c>
      <c r="I4" s="43">
        <v>2011</v>
      </c>
      <c r="J4" s="43">
        <v>2012</v>
      </c>
      <c r="K4" s="43">
        <v>2013</v>
      </c>
      <c r="L4" s="43">
        <v>2014</v>
      </c>
      <c r="M4" s="43">
        <v>2015</v>
      </c>
      <c r="N4" s="43">
        <v>2016</v>
      </c>
    </row>
    <row r="6" spans="1:15" x14ac:dyDescent="0.2">
      <c r="A6" s="42" t="s">
        <v>55</v>
      </c>
      <c r="B6" s="38" t="s">
        <v>33</v>
      </c>
      <c r="D6" s="44">
        <f>'2008 GRC Phase 2'!C35</f>
        <v>0.13580181093387647</v>
      </c>
      <c r="E6" s="44">
        <f>'2008 GRC Phase 2'!D35</f>
        <v>0.28132244844085436</v>
      </c>
      <c r="F6" s="44">
        <f>'2008 GRC Phase 2'!E35</f>
        <v>0.22030048738689018</v>
      </c>
      <c r="H6" s="44">
        <f>'2012 GRC Phase 2'!H36</f>
        <v>0.13357351676909232</v>
      </c>
      <c r="I6" s="44">
        <f>'2012 GRC Phase 2'!I36</f>
        <v>0.21986734591741466</v>
      </c>
      <c r="J6" s="44">
        <f>'2012 GRC Phase 2'!J36</f>
        <v>0.15581081349765466</v>
      </c>
      <c r="L6" s="44">
        <f>'2016 GRC Phase 2'!C40</f>
        <v>8.8383225408834934E-2</v>
      </c>
      <c r="M6" s="44">
        <f>'2016 GRC Phase 2'!D40</f>
        <v>8.5346706318474755E-2</v>
      </c>
      <c r="N6" s="44">
        <f>'2016 GRC Phase 2'!E40</f>
        <v>3.1020895105463683E-2</v>
      </c>
      <c r="O6" s="45"/>
    </row>
    <row r="7" spans="1:15" x14ac:dyDescent="0.2">
      <c r="B7" s="38" t="s">
        <v>34</v>
      </c>
      <c r="F7" s="44">
        <f>'2008 GRC Phase 2'!F35</f>
        <v>0.21682250746878118</v>
      </c>
      <c r="J7" s="44">
        <f>'2012 GRC Phase 2'!K36</f>
        <v>0.17162814111686597</v>
      </c>
      <c r="L7" s="44"/>
      <c r="M7" s="44"/>
      <c r="N7" s="44">
        <f>'2016 GRC Phase 2'!F40</f>
        <v>6.6308024609402369E-2</v>
      </c>
    </row>
    <row r="9" spans="1:15" x14ac:dyDescent="0.2">
      <c r="B9" s="38" t="s">
        <v>35</v>
      </c>
      <c r="C9" s="45">
        <f>F7</f>
        <v>0.21682250746878118</v>
      </c>
      <c r="D9" s="45">
        <f>C9</f>
        <v>0.21682250746878118</v>
      </c>
      <c r="E9" s="45">
        <f t="shared" ref="E9:F9" si="0">D9</f>
        <v>0.21682250746878118</v>
      </c>
      <c r="F9" s="45">
        <f t="shared" si="0"/>
        <v>0.21682250746878118</v>
      </c>
      <c r="G9" s="45">
        <f>F9</f>
        <v>0.21682250746878118</v>
      </c>
      <c r="H9" s="45">
        <f>J7</f>
        <v>0.17162814111686597</v>
      </c>
      <c r="I9" s="45">
        <f t="shared" ref="I9:J9" si="1">H9</f>
        <v>0.17162814111686597</v>
      </c>
      <c r="J9" s="45">
        <f t="shared" si="1"/>
        <v>0.17162814111686597</v>
      </c>
      <c r="K9" s="45">
        <f>J9</f>
        <v>0.17162814111686597</v>
      </c>
      <c r="L9" s="45">
        <f>N7</f>
        <v>6.6308024609402369E-2</v>
      </c>
      <c r="M9" s="45">
        <f t="shared" ref="M9:N9" si="2">L9</f>
        <v>6.6308024609402369E-2</v>
      </c>
      <c r="N9" s="45">
        <f t="shared" si="2"/>
        <v>6.6308024609402369E-2</v>
      </c>
    </row>
    <row r="12" spans="1:15" x14ac:dyDescent="0.2">
      <c r="A12" s="42" t="s">
        <v>56</v>
      </c>
      <c r="B12" s="38" t="s">
        <v>33</v>
      </c>
      <c r="H12" s="46">
        <f>'2012 GRC Phase 2'!H42</f>
        <v>0.26866274826603359</v>
      </c>
      <c r="I12" s="46">
        <f>'2012 GRC Phase 2'!I42</f>
        <v>0.60790222546319361</v>
      </c>
      <c r="J12" s="46">
        <f>'2012 GRC Phase 2'!J42</f>
        <v>0.23203120111067405</v>
      </c>
      <c r="L12" s="44">
        <f>'2016 GRC Phase 2'!C46</f>
        <v>0.52725742837869338</v>
      </c>
      <c r="M12" s="44">
        <f>'2016 GRC Phase 2'!D46</f>
        <v>0.16818751766565379</v>
      </c>
      <c r="N12" s="44">
        <f>'2016 GRC Phase 2'!E46</f>
        <v>0.2257700844963911</v>
      </c>
    </row>
    <row r="13" spans="1:15" x14ac:dyDescent="0.2">
      <c r="B13" s="38" t="s">
        <v>34</v>
      </c>
      <c r="J13" s="46">
        <f>'2012 GRC Phase 2'!K42</f>
        <v>0.4209333386109872</v>
      </c>
      <c r="N13" s="44">
        <f>'2016 GRC Phase 2'!F46</f>
        <v>0.3270270501648177</v>
      </c>
    </row>
    <row r="15" spans="1:15" x14ac:dyDescent="0.2">
      <c r="B15" s="38" t="s">
        <v>35</v>
      </c>
      <c r="C15" s="47">
        <f>J13</f>
        <v>0.4209333386109872</v>
      </c>
      <c r="D15" s="47">
        <f>C15</f>
        <v>0.4209333386109872</v>
      </c>
      <c r="E15" s="47">
        <f t="shared" ref="E15:G15" si="3">D15</f>
        <v>0.4209333386109872</v>
      </c>
      <c r="F15" s="47">
        <f t="shared" si="3"/>
        <v>0.4209333386109872</v>
      </c>
      <c r="G15" s="47">
        <f t="shared" si="3"/>
        <v>0.4209333386109872</v>
      </c>
      <c r="H15" s="47">
        <f>J13</f>
        <v>0.4209333386109872</v>
      </c>
      <c r="I15" s="47">
        <f>H15</f>
        <v>0.4209333386109872</v>
      </c>
      <c r="J15" s="47">
        <f t="shared" ref="J15:K15" si="4">I15</f>
        <v>0.4209333386109872</v>
      </c>
      <c r="K15" s="47">
        <f t="shared" si="4"/>
        <v>0.4209333386109872</v>
      </c>
      <c r="L15" s="45">
        <f>N13</f>
        <v>0.3270270501648177</v>
      </c>
      <c r="M15" s="45">
        <f>L15</f>
        <v>0.3270270501648177</v>
      </c>
      <c r="N15" s="45">
        <f>M15</f>
        <v>0.3270270501648177</v>
      </c>
    </row>
  </sheetData>
  <mergeCells count="1">
    <mergeCell ref="A1: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6"/>
  <sheetViews>
    <sheetView topLeftCell="A20" zoomScale="130" zoomScaleNormal="130" workbookViewId="0">
      <selection activeCell="C30" sqref="C30"/>
    </sheetView>
  </sheetViews>
  <sheetFormatPr defaultColWidth="9.140625" defaultRowHeight="12.75" x14ac:dyDescent="0.2"/>
  <cols>
    <col min="1" max="1" width="7.28515625" style="17" customWidth="1"/>
    <col min="2" max="2" width="55.140625" style="16" customWidth="1"/>
    <col min="3" max="3" width="14.85546875" style="16" bestFit="1" customWidth="1"/>
    <col min="4" max="4" width="10.140625" style="16" bestFit="1" customWidth="1"/>
    <col min="5" max="5" width="9.85546875" style="16" bestFit="1" customWidth="1"/>
    <col min="6" max="6" width="10.140625" style="16" bestFit="1" customWidth="1"/>
    <col min="7" max="16384" width="9.140625" style="16"/>
  </cols>
  <sheetData>
    <row r="1" spans="1:6" x14ac:dyDescent="0.2">
      <c r="A1" s="15" t="s">
        <v>53</v>
      </c>
      <c r="B1" s="15"/>
      <c r="C1" s="15"/>
      <c r="D1" s="15"/>
      <c r="E1" s="15"/>
      <c r="F1" s="15"/>
    </row>
    <row r="2" spans="1:6" x14ac:dyDescent="0.2">
      <c r="A2" s="15" t="s">
        <v>54</v>
      </c>
      <c r="B2" s="15"/>
      <c r="C2" s="15"/>
      <c r="D2" s="15"/>
      <c r="E2" s="15"/>
      <c r="F2" s="15"/>
    </row>
    <row r="3" spans="1:6" x14ac:dyDescent="0.2">
      <c r="A3" s="15"/>
      <c r="B3" s="15"/>
      <c r="C3" s="15"/>
      <c r="D3" s="15"/>
      <c r="E3" s="15"/>
      <c r="F3" s="15"/>
    </row>
    <row r="4" spans="1:6" x14ac:dyDescent="0.2">
      <c r="A4" s="49" t="s">
        <v>52</v>
      </c>
      <c r="B4" s="50"/>
      <c r="C4" s="50"/>
      <c r="D4" s="50"/>
      <c r="E4" s="50"/>
      <c r="F4" s="50"/>
    </row>
    <row r="5" spans="1:6" x14ac:dyDescent="0.2">
      <c r="A5" s="10"/>
      <c r="B5" s="23"/>
      <c r="C5" s="23"/>
      <c r="D5" s="23"/>
      <c r="E5" s="23"/>
      <c r="F5" s="23"/>
    </row>
    <row r="6" spans="1:6" x14ac:dyDescent="0.2">
      <c r="B6" s="2" t="s">
        <v>0</v>
      </c>
    </row>
    <row r="7" spans="1:6" s="17" customFormat="1" x14ac:dyDescent="0.2">
      <c r="A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</row>
    <row r="8" spans="1:6" s="17" customFormat="1" x14ac:dyDescent="0.2">
      <c r="A8" s="18" t="s">
        <v>25</v>
      </c>
      <c r="B8" s="18" t="s">
        <v>6</v>
      </c>
      <c r="C8" s="18">
        <v>2014</v>
      </c>
      <c r="D8" s="18">
        <v>2015</v>
      </c>
      <c r="E8" s="18">
        <v>2016</v>
      </c>
      <c r="F8" s="18" t="s">
        <v>7</v>
      </c>
    </row>
    <row r="9" spans="1:6" s="17" customFormat="1" x14ac:dyDescent="0.2">
      <c r="A9" s="18"/>
      <c r="B9" s="18"/>
      <c r="C9" s="18"/>
      <c r="D9" s="18"/>
      <c r="E9" s="18"/>
      <c r="F9" s="18"/>
    </row>
    <row r="10" spans="1:6" s="17" customFormat="1" x14ac:dyDescent="0.2">
      <c r="A10" s="18"/>
      <c r="B10" s="19" t="s">
        <v>26</v>
      </c>
      <c r="C10" s="18"/>
      <c r="D10" s="18"/>
      <c r="E10" s="18"/>
      <c r="F10" s="18"/>
    </row>
    <row r="11" spans="1:6" s="17" customFormat="1" x14ac:dyDescent="0.2">
      <c r="A11" s="18"/>
      <c r="B11" s="18"/>
      <c r="C11" s="18"/>
      <c r="D11" s="18"/>
      <c r="E11" s="18"/>
      <c r="F11" s="18"/>
    </row>
    <row r="12" spans="1:6" x14ac:dyDescent="0.2">
      <c r="A12" s="17">
        <v>1</v>
      </c>
      <c r="B12" s="16" t="s">
        <v>8</v>
      </c>
      <c r="C12" s="20">
        <v>21245</v>
      </c>
      <c r="D12" s="20">
        <v>28033</v>
      </c>
      <c r="E12" s="20">
        <v>33913</v>
      </c>
      <c r="F12" s="21">
        <f>AVERAGE(C12,D12,E12)</f>
        <v>27730.333333333332</v>
      </c>
    </row>
    <row r="13" spans="1:6" x14ac:dyDescent="0.2">
      <c r="A13" s="17">
        <f>A12+1</f>
        <v>2</v>
      </c>
      <c r="B13" s="16" t="s">
        <v>9</v>
      </c>
      <c r="C13" s="20">
        <v>3825</v>
      </c>
      <c r="D13" s="20">
        <v>4682</v>
      </c>
      <c r="E13" s="20">
        <v>4900</v>
      </c>
      <c r="F13" s="21">
        <f t="shared" ref="F13:F24" si="0">AVERAGE(C13,D13,E13)</f>
        <v>4469</v>
      </c>
    </row>
    <row r="14" spans="1:6" x14ac:dyDescent="0.2">
      <c r="A14" s="17">
        <f t="shared" ref="A14:A47" si="1">A13+1</f>
        <v>3</v>
      </c>
      <c r="B14" s="16" t="s">
        <v>10</v>
      </c>
      <c r="C14" s="20">
        <v>19729</v>
      </c>
      <c r="D14" s="20">
        <v>21537</v>
      </c>
      <c r="E14" s="20">
        <v>8553</v>
      </c>
      <c r="F14" s="21">
        <f t="shared" si="0"/>
        <v>16606.333333333332</v>
      </c>
    </row>
    <row r="15" spans="1:6" x14ac:dyDescent="0.2">
      <c r="A15" s="17">
        <f t="shared" si="1"/>
        <v>4</v>
      </c>
      <c r="B15" s="16" t="s">
        <v>68</v>
      </c>
      <c r="C15" s="20">
        <v>30926</v>
      </c>
      <c r="D15" s="20">
        <v>9745</v>
      </c>
      <c r="E15" s="20">
        <v>5688</v>
      </c>
      <c r="F15" s="21">
        <f t="shared" si="0"/>
        <v>15453</v>
      </c>
    </row>
    <row r="16" spans="1:6" x14ac:dyDescent="0.2">
      <c r="A16" s="17">
        <f t="shared" si="1"/>
        <v>5</v>
      </c>
      <c r="B16" s="16" t="s">
        <v>12</v>
      </c>
      <c r="C16" s="20">
        <v>68262</v>
      </c>
      <c r="D16" s="20">
        <v>73405</v>
      </c>
      <c r="E16" s="20">
        <v>67211</v>
      </c>
      <c r="F16" s="21">
        <f t="shared" si="0"/>
        <v>69626</v>
      </c>
    </row>
    <row r="17" spans="1:6" x14ac:dyDescent="0.2">
      <c r="A17" s="17">
        <f t="shared" si="1"/>
        <v>6</v>
      </c>
      <c r="B17" s="16" t="s">
        <v>36</v>
      </c>
      <c r="C17" s="20">
        <v>28194</v>
      </c>
      <c r="D17" s="20">
        <v>48709</v>
      </c>
      <c r="E17" s="20">
        <v>19746</v>
      </c>
      <c r="F17" s="21">
        <f t="shared" si="0"/>
        <v>32216.333333333332</v>
      </c>
    </row>
    <row r="18" spans="1:6" x14ac:dyDescent="0.2">
      <c r="A18" s="17">
        <f t="shared" si="1"/>
        <v>7</v>
      </c>
      <c r="B18" s="16" t="s">
        <v>13</v>
      </c>
      <c r="C18" s="20">
        <v>18198</v>
      </c>
      <c r="D18" s="20">
        <v>18198</v>
      </c>
      <c r="E18" s="20">
        <v>18198</v>
      </c>
      <c r="F18" s="21">
        <f t="shared" si="0"/>
        <v>18198</v>
      </c>
    </row>
    <row r="19" spans="1:6" x14ac:dyDescent="0.2">
      <c r="A19" s="17">
        <f t="shared" si="1"/>
        <v>8</v>
      </c>
      <c r="B19" s="16" t="s">
        <v>69</v>
      </c>
      <c r="C19" s="20">
        <v>26209</v>
      </c>
      <c r="D19" s="20">
        <v>40684</v>
      </c>
      <c r="E19" s="20">
        <v>75423</v>
      </c>
      <c r="F19" s="21">
        <f t="shared" si="0"/>
        <v>47438.666666666664</v>
      </c>
    </row>
    <row r="20" spans="1:6" x14ac:dyDescent="0.2">
      <c r="A20" s="17">
        <f t="shared" si="1"/>
        <v>9</v>
      </c>
      <c r="B20" s="16" t="s">
        <v>15</v>
      </c>
      <c r="C20" s="20">
        <v>38988</v>
      </c>
      <c r="D20" s="20">
        <v>38148</v>
      </c>
      <c r="E20" s="20">
        <v>39063</v>
      </c>
      <c r="F20" s="21">
        <f t="shared" si="0"/>
        <v>38733</v>
      </c>
    </row>
    <row r="21" spans="1:6" x14ac:dyDescent="0.2">
      <c r="A21" s="17">
        <f t="shared" si="1"/>
        <v>10</v>
      </c>
      <c r="B21" s="16" t="s">
        <v>16</v>
      </c>
      <c r="C21" s="20">
        <v>22396</v>
      </c>
      <c r="D21" s="20">
        <v>23397</v>
      </c>
      <c r="E21" s="20">
        <v>24399</v>
      </c>
      <c r="F21" s="21">
        <f t="shared" si="0"/>
        <v>23397.333333333332</v>
      </c>
    </row>
    <row r="22" spans="1:6" x14ac:dyDescent="0.2">
      <c r="A22" s="17">
        <f>A21+1</f>
        <v>11</v>
      </c>
      <c r="B22" s="16" t="s">
        <v>70</v>
      </c>
      <c r="C22" s="20">
        <v>93224</v>
      </c>
      <c r="D22" s="20">
        <v>103210</v>
      </c>
      <c r="E22" s="20">
        <v>103179</v>
      </c>
      <c r="F22" s="21">
        <f t="shared" si="0"/>
        <v>99871</v>
      </c>
    </row>
    <row r="23" spans="1:6" x14ac:dyDescent="0.2">
      <c r="A23" s="17">
        <f t="shared" si="1"/>
        <v>12</v>
      </c>
      <c r="B23" s="16" t="s">
        <v>71</v>
      </c>
      <c r="C23" s="20">
        <v>15328</v>
      </c>
      <c r="D23" s="20">
        <v>15147</v>
      </c>
      <c r="E23" s="20">
        <v>7045</v>
      </c>
      <c r="F23" s="21">
        <f t="shared" si="0"/>
        <v>12506.666666666666</v>
      </c>
    </row>
    <row r="24" spans="1:6" x14ac:dyDescent="0.2">
      <c r="A24" s="17">
        <f t="shared" si="1"/>
        <v>13</v>
      </c>
      <c r="B24" s="16" t="s">
        <v>17</v>
      </c>
      <c r="C24" s="20">
        <v>21377</v>
      </c>
      <c r="D24" s="20">
        <v>22834</v>
      </c>
      <c r="E24" s="20">
        <v>25405</v>
      </c>
      <c r="F24" s="21">
        <f t="shared" si="0"/>
        <v>23205.333333333332</v>
      </c>
    </row>
    <row r="25" spans="1:6" ht="13.5" thickBot="1" x14ac:dyDescent="0.25">
      <c r="A25" s="17">
        <f t="shared" si="1"/>
        <v>14</v>
      </c>
      <c r="B25" s="16" t="s">
        <v>18</v>
      </c>
      <c r="C25" s="22">
        <f>SUM(C12:C24)</f>
        <v>407901</v>
      </c>
      <c r="D25" s="22">
        <f>SUM(D12:D24)</f>
        <v>447729</v>
      </c>
      <c r="E25" s="22">
        <f>SUM(E12:E24)</f>
        <v>432723</v>
      </c>
      <c r="F25" s="22">
        <f>SUM(F12:F24)</f>
        <v>429450.99999999994</v>
      </c>
    </row>
    <row r="26" spans="1:6" ht="13.5" thickTop="1" x14ac:dyDescent="0.2">
      <c r="A26" s="17">
        <f t="shared" si="1"/>
        <v>15</v>
      </c>
      <c r="C26" s="21"/>
      <c r="D26" s="21"/>
      <c r="E26" s="21"/>
    </row>
    <row r="27" spans="1:6" x14ac:dyDescent="0.2">
      <c r="A27" s="17">
        <f t="shared" si="1"/>
        <v>16</v>
      </c>
      <c r="C27" s="21"/>
    </row>
    <row r="28" spans="1:6" x14ac:dyDescent="0.2">
      <c r="A28" s="17">
        <f t="shared" si="1"/>
        <v>17</v>
      </c>
      <c r="B28" s="16" t="s">
        <v>58</v>
      </c>
      <c r="C28" s="29">
        <f>(C14)*((C13/(C25-C24-C13))+(C22/(C25-C15-C17-C23-C22))+1)</f>
        <v>27582.28345268757</v>
      </c>
      <c r="D28" s="29">
        <f t="shared" ref="D28:F28" si="2">(D14)*((D13/(D25-D24-D13))+(D22/(D25-D15-D17-D23-D22))+1)</f>
        <v>29981.785849442269</v>
      </c>
      <c r="E28" s="29">
        <f t="shared" si="2"/>
        <v>11627.841300436901</v>
      </c>
      <c r="F28" s="29">
        <f t="shared" si="2"/>
        <v>22947.195973901005</v>
      </c>
    </row>
    <row r="29" spans="1:6" x14ac:dyDescent="0.2">
      <c r="A29" s="17">
        <f t="shared" si="1"/>
        <v>18</v>
      </c>
      <c r="B29" s="24" t="s">
        <v>64</v>
      </c>
      <c r="C29" s="31"/>
      <c r="D29" s="21"/>
      <c r="E29" s="21"/>
    </row>
    <row r="30" spans="1:6" x14ac:dyDescent="0.2">
      <c r="A30" s="17">
        <f t="shared" si="1"/>
        <v>19</v>
      </c>
      <c r="C30" s="32"/>
    </row>
    <row r="31" spans="1:6" x14ac:dyDescent="0.2">
      <c r="A31" s="17">
        <f t="shared" si="1"/>
        <v>20</v>
      </c>
      <c r="B31" s="16" t="s">
        <v>27</v>
      </c>
      <c r="C31" s="29">
        <f>C15*((C13/(C25-C24-C13))+C23/(C15+C17)+1)</f>
        <v>39253.261027936962</v>
      </c>
      <c r="D31" s="29">
        <f t="shared" ref="D31:F31" si="3">D15*((D13/(D25-D24-D13))+D23/(D15+D17)+1)</f>
        <v>12378.769487709784</v>
      </c>
      <c r="E31" s="29">
        <f t="shared" si="3"/>
        <v>7332.786574358287</v>
      </c>
      <c r="F31" s="29">
        <f t="shared" si="3"/>
        <v>19679.179770718067</v>
      </c>
    </row>
    <row r="32" spans="1:6" x14ac:dyDescent="0.2">
      <c r="A32" s="17">
        <f t="shared" si="1"/>
        <v>21</v>
      </c>
      <c r="B32" s="24" t="s">
        <v>65</v>
      </c>
      <c r="C32" s="21"/>
      <c r="D32" s="21"/>
      <c r="E32" s="21"/>
      <c r="F32" s="21"/>
    </row>
    <row r="33" spans="1:6" x14ac:dyDescent="0.2">
      <c r="A33" s="17">
        <f t="shared" si="1"/>
        <v>22</v>
      </c>
      <c r="C33" s="21"/>
      <c r="D33" s="21"/>
      <c r="E33" s="21"/>
      <c r="F33" s="21"/>
    </row>
    <row r="34" spans="1:6" x14ac:dyDescent="0.2">
      <c r="A34" s="17">
        <f t="shared" si="1"/>
        <v>23</v>
      </c>
      <c r="B34" s="16" t="s">
        <v>28</v>
      </c>
      <c r="C34" s="9">
        <f>C28/C25</f>
        <v>6.7620043718175663E-2</v>
      </c>
      <c r="D34" s="9">
        <f>D28/D25</f>
        <v>6.6964136451831954E-2</v>
      </c>
      <c r="E34" s="9">
        <f>E28/E25</f>
        <v>2.6871327154870207E-2</v>
      </c>
      <c r="F34" s="9">
        <f>SUM(C28:E28)/SUM(C25:E25)</f>
        <v>5.3705708453014617E-2</v>
      </c>
    </row>
    <row r="35" spans="1:6" x14ac:dyDescent="0.2">
      <c r="A35" s="17">
        <f t="shared" si="1"/>
        <v>24</v>
      </c>
      <c r="B35" s="16" t="s">
        <v>45</v>
      </c>
      <c r="C35" s="9"/>
      <c r="D35" s="9"/>
      <c r="E35" s="9"/>
      <c r="F35" s="9"/>
    </row>
    <row r="36" spans="1:6" x14ac:dyDescent="0.2">
      <c r="A36" s="17">
        <f t="shared" si="1"/>
        <v>25</v>
      </c>
    </row>
    <row r="37" spans="1:6" x14ac:dyDescent="0.2">
      <c r="A37" s="17">
        <f t="shared" si="1"/>
        <v>26</v>
      </c>
      <c r="B37" s="16" t="s">
        <v>66</v>
      </c>
      <c r="C37" s="21">
        <f>(C25-C15-C17-C23-C24)</f>
        <v>312076</v>
      </c>
      <c r="D37" s="21">
        <f t="shared" ref="D37:F37" si="4">(D25-D15-D17-D23-D24)</f>
        <v>351294</v>
      </c>
      <c r="E37" s="21">
        <f t="shared" si="4"/>
        <v>374839</v>
      </c>
      <c r="F37" s="21">
        <f t="shared" si="4"/>
        <v>346069.66666666663</v>
      </c>
    </row>
    <row r="38" spans="1:6" x14ac:dyDescent="0.2">
      <c r="A38" s="17">
        <f t="shared" si="1"/>
        <v>27</v>
      </c>
      <c r="B38" s="16" t="s">
        <v>46</v>
      </c>
      <c r="C38" s="21"/>
      <c r="D38" s="21"/>
      <c r="E38" s="21"/>
    </row>
    <row r="39" spans="1:6" x14ac:dyDescent="0.2">
      <c r="A39" s="17">
        <f t="shared" si="1"/>
        <v>28</v>
      </c>
    </row>
    <row r="40" spans="1:6" x14ac:dyDescent="0.2">
      <c r="A40" s="17">
        <f t="shared" si="1"/>
        <v>29</v>
      </c>
      <c r="B40" s="16" t="s">
        <v>29</v>
      </c>
      <c r="C40" s="9">
        <f>C28/C37</f>
        <v>8.8383225408834934E-2</v>
      </c>
      <c r="D40" s="9">
        <f t="shared" ref="D40:F40" si="5">D28/D37</f>
        <v>8.5346706318474755E-2</v>
      </c>
      <c r="E40" s="9">
        <f t="shared" si="5"/>
        <v>3.1020895105463683E-2</v>
      </c>
      <c r="F40" s="9">
        <f t="shared" si="5"/>
        <v>6.6308024609402369E-2</v>
      </c>
    </row>
    <row r="41" spans="1:6" x14ac:dyDescent="0.2">
      <c r="A41" s="17">
        <f t="shared" si="1"/>
        <v>30</v>
      </c>
      <c r="B41" s="24" t="s">
        <v>47</v>
      </c>
    </row>
    <row r="42" spans="1:6" x14ac:dyDescent="0.2">
      <c r="A42" s="17">
        <f t="shared" si="1"/>
        <v>31</v>
      </c>
    </row>
    <row r="43" spans="1:6" x14ac:dyDescent="0.2">
      <c r="A43" s="17">
        <f t="shared" si="1"/>
        <v>32</v>
      </c>
      <c r="B43" s="16" t="s">
        <v>30</v>
      </c>
      <c r="C43" s="21">
        <f>C15+C17+C23</f>
        <v>74448</v>
      </c>
      <c r="D43" s="21">
        <f t="shared" ref="D43:F43" si="6">D15+D17+D23</f>
        <v>73601</v>
      </c>
      <c r="E43" s="21">
        <f t="shared" si="6"/>
        <v>32479</v>
      </c>
      <c r="F43" s="21">
        <f t="shared" si="6"/>
        <v>60175.999999999993</v>
      </c>
    </row>
    <row r="44" spans="1:6" x14ac:dyDescent="0.2">
      <c r="A44" s="17">
        <f t="shared" si="1"/>
        <v>33</v>
      </c>
      <c r="B44" s="16" t="s">
        <v>48</v>
      </c>
    </row>
    <row r="45" spans="1:6" x14ac:dyDescent="0.2">
      <c r="A45" s="17">
        <f t="shared" si="1"/>
        <v>34</v>
      </c>
    </row>
    <row r="46" spans="1:6" x14ac:dyDescent="0.2">
      <c r="A46" s="17">
        <f t="shared" si="1"/>
        <v>35</v>
      </c>
      <c r="B46" s="16" t="s">
        <v>31</v>
      </c>
      <c r="C46" s="9">
        <f>C31/C43</f>
        <v>0.52725742837869338</v>
      </c>
      <c r="D46" s="9">
        <f t="shared" ref="D46:F46" si="7">D31/D43</f>
        <v>0.16818751766565379</v>
      </c>
      <c r="E46" s="9">
        <f t="shared" si="7"/>
        <v>0.2257700844963911</v>
      </c>
      <c r="F46" s="9">
        <f t="shared" si="7"/>
        <v>0.3270270501648177</v>
      </c>
    </row>
    <row r="47" spans="1:6" x14ac:dyDescent="0.2">
      <c r="A47" s="17">
        <f t="shared" si="1"/>
        <v>36</v>
      </c>
      <c r="B47" s="16" t="s">
        <v>32</v>
      </c>
      <c r="C47" s="21"/>
      <c r="F47" s="13"/>
    </row>
    <row r="48" spans="1:6" x14ac:dyDescent="0.2">
      <c r="C48" s="21"/>
    </row>
    <row r="49" spans="1:2" s="24" customFormat="1" x14ac:dyDescent="0.2">
      <c r="A49" s="23"/>
    </row>
    <row r="50" spans="1:2" s="24" customFormat="1" x14ac:dyDescent="0.2">
      <c r="A50" s="23"/>
      <c r="B50" s="25"/>
    </row>
    <row r="51" spans="1:2" s="24" customFormat="1" x14ac:dyDescent="0.2">
      <c r="A51" s="23"/>
      <c r="B51" s="25"/>
    </row>
    <row r="52" spans="1:2" x14ac:dyDescent="0.2">
      <c r="B52" s="25"/>
    </row>
    <row r="53" spans="1:2" x14ac:dyDescent="0.2">
      <c r="B53" s="25"/>
    </row>
    <row r="54" spans="1:2" x14ac:dyDescent="0.2">
      <c r="B54" s="26"/>
    </row>
    <row r="55" spans="1:2" x14ac:dyDescent="0.2">
      <c r="B55" s="26"/>
    </row>
    <row r="56" spans="1:2" x14ac:dyDescent="0.2">
      <c r="B56" s="27"/>
    </row>
  </sheetData>
  <mergeCells count="1">
    <mergeCell ref="A4:F4"/>
  </mergeCells>
  <printOptions horizontalCentered="1"/>
  <pageMargins left="0.75" right="0.75" top="1" bottom="1" header="0.5" footer="0.5"/>
  <pageSetup scale="64" orientation="landscape" r:id="rId1"/>
  <headerFooter alignWithMargins="0">
    <oddFooter>&amp;L&amp;F   
&amp;A&amp;R&amp;P of &amp;N</oddFooter>
  </headerFooter>
  <rowBreaks count="1" manualBreakCount="1">
    <brk id="5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52"/>
  <sheetViews>
    <sheetView topLeftCell="A17" zoomScale="130" zoomScaleNormal="130" workbookViewId="0">
      <selection activeCell="C9" sqref="C9"/>
    </sheetView>
  </sheetViews>
  <sheetFormatPr defaultRowHeight="12.75" x14ac:dyDescent="0.2"/>
  <cols>
    <col min="1" max="1" width="7.28515625" style="3" customWidth="1"/>
    <col min="2" max="2" width="46.85546875" style="2" customWidth="1"/>
    <col min="3" max="3" width="9.85546875" style="2" bestFit="1" customWidth="1"/>
    <col min="4" max="5" width="9.140625" style="2"/>
    <col min="6" max="6" width="10.140625" style="2" bestFit="1" customWidth="1"/>
    <col min="7" max="7" width="9.140625" style="2"/>
    <col min="8" max="8" width="10.85546875" style="2" bestFit="1" customWidth="1"/>
    <col min="9" max="255" width="9.140625" style="2"/>
    <col min="256" max="256" width="7.28515625" style="2" customWidth="1"/>
    <col min="257" max="257" width="46.85546875" style="2" customWidth="1"/>
    <col min="258" max="260" width="9.140625" style="2"/>
    <col min="261" max="261" width="10.140625" style="2" bestFit="1" customWidth="1"/>
    <col min="262" max="262" width="6.42578125" style="2" customWidth="1"/>
    <col min="263" max="511" width="9.140625" style="2"/>
    <col min="512" max="512" width="7.28515625" style="2" customWidth="1"/>
    <col min="513" max="513" width="46.85546875" style="2" customWidth="1"/>
    <col min="514" max="516" width="9.140625" style="2"/>
    <col min="517" max="517" width="10.140625" style="2" bestFit="1" customWidth="1"/>
    <col min="518" max="518" width="6.42578125" style="2" customWidth="1"/>
    <col min="519" max="767" width="9.140625" style="2"/>
    <col min="768" max="768" width="7.28515625" style="2" customWidth="1"/>
    <col min="769" max="769" width="46.85546875" style="2" customWidth="1"/>
    <col min="770" max="772" width="9.140625" style="2"/>
    <col min="773" max="773" width="10.140625" style="2" bestFit="1" customWidth="1"/>
    <col min="774" max="774" width="6.42578125" style="2" customWidth="1"/>
    <col min="775" max="1023" width="9.140625" style="2"/>
    <col min="1024" max="1024" width="7.28515625" style="2" customWidth="1"/>
    <col min="1025" max="1025" width="46.85546875" style="2" customWidth="1"/>
    <col min="1026" max="1028" width="9.140625" style="2"/>
    <col min="1029" max="1029" width="10.140625" style="2" bestFit="1" customWidth="1"/>
    <col min="1030" max="1030" width="6.42578125" style="2" customWidth="1"/>
    <col min="1031" max="1279" width="9.140625" style="2"/>
    <col min="1280" max="1280" width="7.28515625" style="2" customWidth="1"/>
    <col min="1281" max="1281" width="46.85546875" style="2" customWidth="1"/>
    <col min="1282" max="1284" width="9.140625" style="2"/>
    <col min="1285" max="1285" width="10.140625" style="2" bestFit="1" customWidth="1"/>
    <col min="1286" max="1286" width="6.42578125" style="2" customWidth="1"/>
    <col min="1287" max="1535" width="9.140625" style="2"/>
    <col min="1536" max="1536" width="7.28515625" style="2" customWidth="1"/>
    <col min="1537" max="1537" width="46.85546875" style="2" customWidth="1"/>
    <col min="1538" max="1540" width="9.140625" style="2"/>
    <col min="1541" max="1541" width="10.140625" style="2" bestFit="1" customWidth="1"/>
    <col min="1542" max="1542" width="6.42578125" style="2" customWidth="1"/>
    <col min="1543" max="1791" width="9.140625" style="2"/>
    <col min="1792" max="1792" width="7.28515625" style="2" customWidth="1"/>
    <col min="1793" max="1793" width="46.85546875" style="2" customWidth="1"/>
    <col min="1794" max="1796" width="9.140625" style="2"/>
    <col min="1797" max="1797" width="10.140625" style="2" bestFit="1" customWidth="1"/>
    <col min="1798" max="1798" width="6.42578125" style="2" customWidth="1"/>
    <col min="1799" max="2047" width="9.140625" style="2"/>
    <col min="2048" max="2048" width="7.28515625" style="2" customWidth="1"/>
    <col min="2049" max="2049" width="46.85546875" style="2" customWidth="1"/>
    <col min="2050" max="2052" width="9.140625" style="2"/>
    <col min="2053" max="2053" width="10.140625" style="2" bestFit="1" customWidth="1"/>
    <col min="2054" max="2054" width="6.42578125" style="2" customWidth="1"/>
    <col min="2055" max="2303" width="9.140625" style="2"/>
    <col min="2304" max="2304" width="7.28515625" style="2" customWidth="1"/>
    <col min="2305" max="2305" width="46.85546875" style="2" customWidth="1"/>
    <col min="2306" max="2308" width="9.140625" style="2"/>
    <col min="2309" max="2309" width="10.140625" style="2" bestFit="1" customWidth="1"/>
    <col min="2310" max="2310" width="6.42578125" style="2" customWidth="1"/>
    <col min="2311" max="2559" width="9.140625" style="2"/>
    <col min="2560" max="2560" width="7.28515625" style="2" customWidth="1"/>
    <col min="2561" max="2561" width="46.85546875" style="2" customWidth="1"/>
    <col min="2562" max="2564" width="9.140625" style="2"/>
    <col min="2565" max="2565" width="10.140625" style="2" bestFit="1" customWidth="1"/>
    <col min="2566" max="2566" width="6.42578125" style="2" customWidth="1"/>
    <col min="2567" max="2815" width="9.140625" style="2"/>
    <col min="2816" max="2816" width="7.28515625" style="2" customWidth="1"/>
    <col min="2817" max="2817" width="46.85546875" style="2" customWidth="1"/>
    <col min="2818" max="2820" width="9.140625" style="2"/>
    <col min="2821" max="2821" width="10.140625" style="2" bestFit="1" customWidth="1"/>
    <col min="2822" max="2822" width="6.42578125" style="2" customWidth="1"/>
    <col min="2823" max="3071" width="9.140625" style="2"/>
    <col min="3072" max="3072" width="7.28515625" style="2" customWidth="1"/>
    <col min="3073" max="3073" width="46.85546875" style="2" customWidth="1"/>
    <col min="3074" max="3076" width="9.140625" style="2"/>
    <col min="3077" max="3077" width="10.140625" style="2" bestFit="1" customWidth="1"/>
    <col min="3078" max="3078" width="6.42578125" style="2" customWidth="1"/>
    <col min="3079" max="3327" width="9.140625" style="2"/>
    <col min="3328" max="3328" width="7.28515625" style="2" customWidth="1"/>
    <col min="3329" max="3329" width="46.85546875" style="2" customWidth="1"/>
    <col min="3330" max="3332" width="9.140625" style="2"/>
    <col min="3333" max="3333" width="10.140625" style="2" bestFit="1" customWidth="1"/>
    <col min="3334" max="3334" width="6.42578125" style="2" customWidth="1"/>
    <col min="3335" max="3583" width="9.140625" style="2"/>
    <col min="3584" max="3584" width="7.28515625" style="2" customWidth="1"/>
    <col min="3585" max="3585" width="46.85546875" style="2" customWidth="1"/>
    <col min="3586" max="3588" width="9.140625" style="2"/>
    <col min="3589" max="3589" width="10.140625" style="2" bestFit="1" customWidth="1"/>
    <col min="3590" max="3590" width="6.42578125" style="2" customWidth="1"/>
    <col min="3591" max="3839" width="9.140625" style="2"/>
    <col min="3840" max="3840" width="7.28515625" style="2" customWidth="1"/>
    <col min="3841" max="3841" width="46.85546875" style="2" customWidth="1"/>
    <col min="3842" max="3844" width="9.140625" style="2"/>
    <col min="3845" max="3845" width="10.140625" style="2" bestFit="1" customWidth="1"/>
    <col min="3846" max="3846" width="6.42578125" style="2" customWidth="1"/>
    <col min="3847" max="4095" width="9.140625" style="2"/>
    <col min="4096" max="4096" width="7.28515625" style="2" customWidth="1"/>
    <col min="4097" max="4097" width="46.85546875" style="2" customWidth="1"/>
    <col min="4098" max="4100" width="9.140625" style="2"/>
    <col min="4101" max="4101" width="10.140625" style="2" bestFit="1" customWidth="1"/>
    <col min="4102" max="4102" width="6.42578125" style="2" customWidth="1"/>
    <col min="4103" max="4351" width="9.140625" style="2"/>
    <col min="4352" max="4352" width="7.28515625" style="2" customWidth="1"/>
    <col min="4353" max="4353" width="46.85546875" style="2" customWidth="1"/>
    <col min="4354" max="4356" width="9.140625" style="2"/>
    <col min="4357" max="4357" width="10.140625" style="2" bestFit="1" customWidth="1"/>
    <col min="4358" max="4358" width="6.42578125" style="2" customWidth="1"/>
    <col min="4359" max="4607" width="9.140625" style="2"/>
    <col min="4608" max="4608" width="7.28515625" style="2" customWidth="1"/>
    <col min="4609" max="4609" width="46.85546875" style="2" customWidth="1"/>
    <col min="4610" max="4612" width="9.140625" style="2"/>
    <col min="4613" max="4613" width="10.140625" style="2" bestFit="1" customWidth="1"/>
    <col min="4614" max="4614" width="6.42578125" style="2" customWidth="1"/>
    <col min="4615" max="4863" width="9.140625" style="2"/>
    <col min="4864" max="4864" width="7.28515625" style="2" customWidth="1"/>
    <col min="4865" max="4865" width="46.85546875" style="2" customWidth="1"/>
    <col min="4866" max="4868" width="9.140625" style="2"/>
    <col min="4869" max="4869" width="10.140625" style="2" bestFit="1" customWidth="1"/>
    <col min="4870" max="4870" width="6.42578125" style="2" customWidth="1"/>
    <col min="4871" max="5119" width="9.140625" style="2"/>
    <col min="5120" max="5120" width="7.28515625" style="2" customWidth="1"/>
    <col min="5121" max="5121" width="46.85546875" style="2" customWidth="1"/>
    <col min="5122" max="5124" width="9.140625" style="2"/>
    <col min="5125" max="5125" width="10.140625" style="2" bestFit="1" customWidth="1"/>
    <col min="5126" max="5126" width="6.42578125" style="2" customWidth="1"/>
    <col min="5127" max="5375" width="9.140625" style="2"/>
    <col min="5376" max="5376" width="7.28515625" style="2" customWidth="1"/>
    <col min="5377" max="5377" width="46.85546875" style="2" customWidth="1"/>
    <col min="5378" max="5380" width="9.140625" style="2"/>
    <col min="5381" max="5381" width="10.140625" style="2" bestFit="1" customWidth="1"/>
    <col min="5382" max="5382" width="6.42578125" style="2" customWidth="1"/>
    <col min="5383" max="5631" width="9.140625" style="2"/>
    <col min="5632" max="5632" width="7.28515625" style="2" customWidth="1"/>
    <col min="5633" max="5633" width="46.85546875" style="2" customWidth="1"/>
    <col min="5634" max="5636" width="9.140625" style="2"/>
    <col min="5637" max="5637" width="10.140625" style="2" bestFit="1" customWidth="1"/>
    <col min="5638" max="5638" width="6.42578125" style="2" customWidth="1"/>
    <col min="5639" max="5887" width="9.140625" style="2"/>
    <col min="5888" max="5888" width="7.28515625" style="2" customWidth="1"/>
    <col min="5889" max="5889" width="46.85546875" style="2" customWidth="1"/>
    <col min="5890" max="5892" width="9.140625" style="2"/>
    <col min="5893" max="5893" width="10.140625" style="2" bestFit="1" customWidth="1"/>
    <col min="5894" max="5894" width="6.42578125" style="2" customWidth="1"/>
    <col min="5895" max="6143" width="9.140625" style="2"/>
    <col min="6144" max="6144" width="7.28515625" style="2" customWidth="1"/>
    <col min="6145" max="6145" width="46.85546875" style="2" customWidth="1"/>
    <col min="6146" max="6148" width="9.140625" style="2"/>
    <col min="6149" max="6149" width="10.140625" style="2" bestFit="1" customWidth="1"/>
    <col min="6150" max="6150" width="6.42578125" style="2" customWidth="1"/>
    <col min="6151" max="6399" width="9.140625" style="2"/>
    <col min="6400" max="6400" width="7.28515625" style="2" customWidth="1"/>
    <col min="6401" max="6401" width="46.85546875" style="2" customWidth="1"/>
    <col min="6402" max="6404" width="9.140625" style="2"/>
    <col min="6405" max="6405" width="10.140625" style="2" bestFit="1" customWidth="1"/>
    <col min="6406" max="6406" width="6.42578125" style="2" customWidth="1"/>
    <col min="6407" max="6655" width="9.140625" style="2"/>
    <col min="6656" max="6656" width="7.28515625" style="2" customWidth="1"/>
    <col min="6657" max="6657" width="46.85546875" style="2" customWidth="1"/>
    <col min="6658" max="6660" width="9.140625" style="2"/>
    <col min="6661" max="6661" width="10.140625" style="2" bestFit="1" customWidth="1"/>
    <col min="6662" max="6662" width="6.42578125" style="2" customWidth="1"/>
    <col min="6663" max="6911" width="9.140625" style="2"/>
    <col min="6912" max="6912" width="7.28515625" style="2" customWidth="1"/>
    <col min="6913" max="6913" width="46.85546875" style="2" customWidth="1"/>
    <col min="6914" max="6916" width="9.140625" style="2"/>
    <col min="6917" max="6917" width="10.140625" style="2" bestFit="1" customWidth="1"/>
    <col min="6918" max="6918" width="6.42578125" style="2" customWidth="1"/>
    <col min="6919" max="7167" width="9.140625" style="2"/>
    <col min="7168" max="7168" width="7.28515625" style="2" customWidth="1"/>
    <col min="7169" max="7169" width="46.85546875" style="2" customWidth="1"/>
    <col min="7170" max="7172" width="9.140625" style="2"/>
    <col min="7173" max="7173" width="10.140625" style="2" bestFit="1" customWidth="1"/>
    <col min="7174" max="7174" width="6.42578125" style="2" customWidth="1"/>
    <col min="7175" max="7423" width="9.140625" style="2"/>
    <col min="7424" max="7424" width="7.28515625" style="2" customWidth="1"/>
    <col min="7425" max="7425" width="46.85546875" style="2" customWidth="1"/>
    <col min="7426" max="7428" width="9.140625" style="2"/>
    <col min="7429" max="7429" width="10.140625" style="2" bestFit="1" customWidth="1"/>
    <col min="7430" max="7430" width="6.42578125" style="2" customWidth="1"/>
    <col min="7431" max="7679" width="9.140625" style="2"/>
    <col min="7680" max="7680" width="7.28515625" style="2" customWidth="1"/>
    <col min="7681" max="7681" width="46.85546875" style="2" customWidth="1"/>
    <col min="7682" max="7684" width="9.140625" style="2"/>
    <col min="7685" max="7685" width="10.140625" style="2" bestFit="1" customWidth="1"/>
    <col min="7686" max="7686" width="6.42578125" style="2" customWidth="1"/>
    <col min="7687" max="7935" width="9.140625" style="2"/>
    <col min="7936" max="7936" width="7.28515625" style="2" customWidth="1"/>
    <col min="7937" max="7937" width="46.85546875" style="2" customWidth="1"/>
    <col min="7938" max="7940" width="9.140625" style="2"/>
    <col min="7941" max="7941" width="10.140625" style="2" bestFit="1" customWidth="1"/>
    <col min="7942" max="7942" width="6.42578125" style="2" customWidth="1"/>
    <col min="7943" max="8191" width="9.140625" style="2"/>
    <col min="8192" max="8192" width="7.28515625" style="2" customWidth="1"/>
    <col min="8193" max="8193" width="46.85546875" style="2" customWidth="1"/>
    <col min="8194" max="8196" width="9.140625" style="2"/>
    <col min="8197" max="8197" width="10.140625" style="2" bestFit="1" customWidth="1"/>
    <col min="8198" max="8198" width="6.42578125" style="2" customWidth="1"/>
    <col min="8199" max="8447" width="9.140625" style="2"/>
    <col min="8448" max="8448" width="7.28515625" style="2" customWidth="1"/>
    <col min="8449" max="8449" width="46.85546875" style="2" customWidth="1"/>
    <col min="8450" max="8452" width="9.140625" style="2"/>
    <col min="8453" max="8453" width="10.140625" style="2" bestFit="1" customWidth="1"/>
    <col min="8454" max="8454" width="6.42578125" style="2" customWidth="1"/>
    <col min="8455" max="8703" width="9.140625" style="2"/>
    <col min="8704" max="8704" width="7.28515625" style="2" customWidth="1"/>
    <col min="8705" max="8705" width="46.85546875" style="2" customWidth="1"/>
    <col min="8706" max="8708" width="9.140625" style="2"/>
    <col min="8709" max="8709" width="10.140625" style="2" bestFit="1" customWidth="1"/>
    <col min="8710" max="8710" width="6.42578125" style="2" customWidth="1"/>
    <col min="8711" max="8959" width="9.140625" style="2"/>
    <col min="8960" max="8960" width="7.28515625" style="2" customWidth="1"/>
    <col min="8961" max="8961" width="46.85546875" style="2" customWidth="1"/>
    <col min="8962" max="8964" width="9.140625" style="2"/>
    <col min="8965" max="8965" width="10.140625" style="2" bestFit="1" customWidth="1"/>
    <col min="8966" max="8966" width="6.42578125" style="2" customWidth="1"/>
    <col min="8967" max="9215" width="9.140625" style="2"/>
    <col min="9216" max="9216" width="7.28515625" style="2" customWidth="1"/>
    <col min="9217" max="9217" width="46.85546875" style="2" customWidth="1"/>
    <col min="9218" max="9220" width="9.140625" style="2"/>
    <col min="9221" max="9221" width="10.140625" style="2" bestFit="1" customWidth="1"/>
    <col min="9222" max="9222" width="6.42578125" style="2" customWidth="1"/>
    <col min="9223" max="9471" width="9.140625" style="2"/>
    <col min="9472" max="9472" width="7.28515625" style="2" customWidth="1"/>
    <col min="9473" max="9473" width="46.85546875" style="2" customWidth="1"/>
    <col min="9474" max="9476" width="9.140625" style="2"/>
    <col min="9477" max="9477" width="10.140625" style="2" bestFit="1" customWidth="1"/>
    <col min="9478" max="9478" width="6.42578125" style="2" customWidth="1"/>
    <col min="9479" max="9727" width="9.140625" style="2"/>
    <col min="9728" max="9728" width="7.28515625" style="2" customWidth="1"/>
    <col min="9729" max="9729" width="46.85546875" style="2" customWidth="1"/>
    <col min="9730" max="9732" width="9.140625" style="2"/>
    <col min="9733" max="9733" width="10.140625" style="2" bestFit="1" customWidth="1"/>
    <col min="9734" max="9734" width="6.42578125" style="2" customWidth="1"/>
    <col min="9735" max="9983" width="9.140625" style="2"/>
    <col min="9984" max="9984" width="7.28515625" style="2" customWidth="1"/>
    <col min="9985" max="9985" width="46.85546875" style="2" customWidth="1"/>
    <col min="9986" max="9988" width="9.140625" style="2"/>
    <col min="9989" max="9989" width="10.140625" style="2" bestFit="1" customWidth="1"/>
    <col min="9990" max="9990" width="6.42578125" style="2" customWidth="1"/>
    <col min="9991" max="10239" width="9.140625" style="2"/>
    <col min="10240" max="10240" width="7.28515625" style="2" customWidth="1"/>
    <col min="10241" max="10241" width="46.85546875" style="2" customWidth="1"/>
    <col min="10242" max="10244" width="9.140625" style="2"/>
    <col min="10245" max="10245" width="10.140625" style="2" bestFit="1" customWidth="1"/>
    <col min="10246" max="10246" width="6.42578125" style="2" customWidth="1"/>
    <col min="10247" max="10495" width="9.140625" style="2"/>
    <col min="10496" max="10496" width="7.28515625" style="2" customWidth="1"/>
    <col min="10497" max="10497" width="46.85546875" style="2" customWidth="1"/>
    <col min="10498" max="10500" width="9.140625" style="2"/>
    <col min="10501" max="10501" width="10.140625" style="2" bestFit="1" customWidth="1"/>
    <col min="10502" max="10502" width="6.42578125" style="2" customWidth="1"/>
    <col min="10503" max="10751" width="9.140625" style="2"/>
    <col min="10752" max="10752" width="7.28515625" style="2" customWidth="1"/>
    <col min="10753" max="10753" width="46.85546875" style="2" customWidth="1"/>
    <col min="10754" max="10756" width="9.140625" style="2"/>
    <col min="10757" max="10757" width="10.140625" style="2" bestFit="1" customWidth="1"/>
    <col min="10758" max="10758" width="6.42578125" style="2" customWidth="1"/>
    <col min="10759" max="11007" width="9.140625" style="2"/>
    <col min="11008" max="11008" width="7.28515625" style="2" customWidth="1"/>
    <col min="11009" max="11009" width="46.85546875" style="2" customWidth="1"/>
    <col min="11010" max="11012" width="9.140625" style="2"/>
    <col min="11013" max="11013" width="10.140625" style="2" bestFit="1" customWidth="1"/>
    <col min="11014" max="11014" width="6.42578125" style="2" customWidth="1"/>
    <col min="11015" max="11263" width="9.140625" style="2"/>
    <col min="11264" max="11264" width="7.28515625" style="2" customWidth="1"/>
    <col min="11265" max="11265" width="46.85546875" style="2" customWidth="1"/>
    <col min="11266" max="11268" width="9.140625" style="2"/>
    <col min="11269" max="11269" width="10.140625" style="2" bestFit="1" customWidth="1"/>
    <col min="11270" max="11270" width="6.42578125" style="2" customWidth="1"/>
    <col min="11271" max="11519" width="9.140625" style="2"/>
    <col min="11520" max="11520" width="7.28515625" style="2" customWidth="1"/>
    <col min="11521" max="11521" width="46.85546875" style="2" customWidth="1"/>
    <col min="11522" max="11524" width="9.140625" style="2"/>
    <col min="11525" max="11525" width="10.140625" style="2" bestFit="1" customWidth="1"/>
    <col min="11526" max="11526" width="6.42578125" style="2" customWidth="1"/>
    <col min="11527" max="11775" width="9.140625" style="2"/>
    <col min="11776" max="11776" width="7.28515625" style="2" customWidth="1"/>
    <col min="11777" max="11777" width="46.85546875" style="2" customWidth="1"/>
    <col min="11778" max="11780" width="9.140625" style="2"/>
    <col min="11781" max="11781" width="10.140625" style="2" bestFit="1" customWidth="1"/>
    <col min="11782" max="11782" width="6.42578125" style="2" customWidth="1"/>
    <col min="11783" max="12031" width="9.140625" style="2"/>
    <col min="12032" max="12032" width="7.28515625" style="2" customWidth="1"/>
    <col min="12033" max="12033" width="46.85546875" style="2" customWidth="1"/>
    <col min="12034" max="12036" width="9.140625" style="2"/>
    <col min="12037" max="12037" width="10.140625" style="2" bestFit="1" customWidth="1"/>
    <col min="12038" max="12038" width="6.42578125" style="2" customWidth="1"/>
    <col min="12039" max="12287" width="9.140625" style="2"/>
    <col min="12288" max="12288" width="7.28515625" style="2" customWidth="1"/>
    <col min="12289" max="12289" width="46.85546875" style="2" customWidth="1"/>
    <col min="12290" max="12292" width="9.140625" style="2"/>
    <col min="12293" max="12293" width="10.140625" style="2" bestFit="1" customWidth="1"/>
    <col min="12294" max="12294" width="6.42578125" style="2" customWidth="1"/>
    <col min="12295" max="12543" width="9.140625" style="2"/>
    <col min="12544" max="12544" width="7.28515625" style="2" customWidth="1"/>
    <col min="12545" max="12545" width="46.85546875" style="2" customWidth="1"/>
    <col min="12546" max="12548" width="9.140625" style="2"/>
    <col min="12549" max="12549" width="10.140625" style="2" bestFit="1" customWidth="1"/>
    <col min="12550" max="12550" width="6.42578125" style="2" customWidth="1"/>
    <col min="12551" max="12799" width="9.140625" style="2"/>
    <col min="12800" max="12800" width="7.28515625" style="2" customWidth="1"/>
    <col min="12801" max="12801" width="46.85546875" style="2" customWidth="1"/>
    <col min="12802" max="12804" width="9.140625" style="2"/>
    <col min="12805" max="12805" width="10.140625" style="2" bestFit="1" customWidth="1"/>
    <col min="12806" max="12806" width="6.42578125" style="2" customWidth="1"/>
    <col min="12807" max="13055" width="9.140625" style="2"/>
    <col min="13056" max="13056" width="7.28515625" style="2" customWidth="1"/>
    <col min="13057" max="13057" width="46.85546875" style="2" customWidth="1"/>
    <col min="13058" max="13060" width="9.140625" style="2"/>
    <col min="13061" max="13061" width="10.140625" style="2" bestFit="1" customWidth="1"/>
    <col min="13062" max="13062" width="6.42578125" style="2" customWidth="1"/>
    <col min="13063" max="13311" width="9.140625" style="2"/>
    <col min="13312" max="13312" width="7.28515625" style="2" customWidth="1"/>
    <col min="13313" max="13313" width="46.85546875" style="2" customWidth="1"/>
    <col min="13314" max="13316" width="9.140625" style="2"/>
    <col min="13317" max="13317" width="10.140625" style="2" bestFit="1" customWidth="1"/>
    <col min="13318" max="13318" width="6.42578125" style="2" customWidth="1"/>
    <col min="13319" max="13567" width="9.140625" style="2"/>
    <col min="13568" max="13568" width="7.28515625" style="2" customWidth="1"/>
    <col min="13569" max="13569" width="46.85546875" style="2" customWidth="1"/>
    <col min="13570" max="13572" width="9.140625" style="2"/>
    <col min="13573" max="13573" width="10.140625" style="2" bestFit="1" customWidth="1"/>
    <col min="13574" max="13574" width="6.42578125" style="2" customWidth="1"/>
    <col min="13575" max="13823" width="9.140625" style="2"/>
    <col min="13824" max="13824" width="7.28515625" style="2" customWidth="1"/>
    <col min="13825" max="13825" width="46.85546875" style="2" customWidth="1"/>
    <col min="13826" max="13828" width="9.140625" style="2"/>
    <col min="13829" max="13829" width="10.140625" style="2" bestFit="1" customWidth="1"/>
    <col min="13830" max="13830" width="6.42578125" style="2" customWidth="1"/>
    <col min="13831" max="14079" width="9.140625" style="2"/>
    <col min="14080" max="14080" width="7.28515625" style="2" customWidth="1"/>
    <col min="14081" max="14081" width="46.85546875" style="2" customWidth="1"/>
    <col min="14082" max="14084" width="9.140625" style="2"/>
    <col min="14085" max="14085" width="10.140625" style="2" bestFit="1" customWidth="1"/>
    <col min="14086" max="14086" width="6.42578125" style="2" customWidth="1"/>
    <col min="14087" max="14335" width="9.140625" style="2"/>
    <col min="14336" max="14336" width="7.28515625" style="2" customWidth="1"/>
    <col min="14337" max="14337" width="46.85546875" style="2" customWidth="1"/>
    <col min="14338" max="14340" width="9.140625" style="2"/>
    <col min="14341" max="14341" width="10.140625" style="2" bestFit="1" customWidth="1"/>
    <col min="14342" max="14342" width="6.42578125" style="2" customWidth="1"/>
    <col min="14343" max="14591" width="9.140625" style="2"/>
    <col min="14592" max="14592" width="7.28515625" style="2" customWidth="1"/>
    <col min="14593" max="14593" width="46.85546875" style="2" customWidth="1"/>
    <col min="14594" max="14596" width="9.140625" style="2"/>
    <col min="14597" max="14597" width="10.140625" style="2" bestFit="1" customWidth="1"/>
    <col min="14598" max="14598" width="6.42578125" style="2" customWidth="1"/>
    <col min="14599" max="14847" width="9.140625" style="2"/>
    <col min="14848" max="14848" width="7.28515625" style="2" customWidth="1"/>
    <col min="14849" max="14849" width="46.85546875" style="2" customWidth="1"/>
    <col min="14850" max="14852" width="9.140625" style="2"/>
    <col min="14853" max="14853" width="10.140625" style="2" bestFit="1" customWidth="1"/>
    <col min="14854" max="14854" width="6.42578125" style="2" customWidth="1"/>
    <col min="14855" max="15103" width="9.140625" style="2"/>
    <col min="15104" max="15104" width="7.28515625" style="2" customWidth="1"/>
    <col min="15105" max="15105" width="46.85546875" style="2" customWidth="1"/>
    <col min="15106" max="15108" width="9.140625" style="2"/>
    <col min="15109" max="15109" width="10.140625" style="2" bestFit="1" customWidth="1"/>
    <col min="15110" max="15110" width="6.42578125" style="2" customWidth="1"/>
    <col min="15111" max="15359" width="9.140625" style="2"/>
    <col min="15360" max="15360" width="7.28515625" style="2" customWidth="1"/>
    <col min="15361" max="15361" width="46.85546875" style="2" customWidth="1"/>
    <col min="15362" max="15364" width="9.140625" style="2"/>
    <col min="15365" max="15365" width="10.140625" style="2" bestFit="1" customWidth="1"/>
    <col min="15366" max="15366" width="6.42578125" style="2" customWidth="1"/>
    <col min="15367" max="15615" width="9.140625" style="2"/>
    <col min="15616" max="15616" width="7.28515625" style="2" customWidth="1"/>
    <col min="15617" max="15617" width="46.85546875" style="2" customWidth="1"/>
    <col min="15618" max="15620" width="9.140625" style="2"/>
    <col min="15621" max="15621" width="10.140625" style="2" bestFit="1" customWidth="1"/>
    <col min="15622" max="15622" width="6.42578125" style="2" customWidth="1"/>
    <col min="15623" max="15871" width="9.140625" style="2"/>
    <col min="15872" max="15872" width="7.28515625" style="2" customWidth="1"/>
    <col min="15873" max="15873" width="46.85546875" style="2" customWidth="1"/>
    <col min="15874" max="15876" width="9.140625" style="2"/>
    <col min="15877" max="15877" width="10.140625" style="2" bestFit="1" customWidth="1"/>
    <col min="15878" max="15878" width="6.42578125" style="2" customWidth="1"/>
    <col min="15879" max="16127" width="9.140625" style="2"/>
    <col min="16128" max="16128" width="7.28515625" style="2" customWidth="1"/>
    <col min="16129" max="16129" width="46.85546875" style="2" customWidth="1"/>
    <col min="16130" max="16132" width="9.140625" style="2"/>
    <col min="16133" max="16133" width="10.140625" style="2" bestFit="1" customWidth="1"/>
    <col min="16134" max="16134" width="6.42578125" style="2" customWidth="1"/>
    <col min="16135" max="16383" width="9.140625" style="2"/>
    <col min="16384" max="16384" width="9.140625" style="2" customWidth="1"/>
  </cols>
  <sheetData>
    <row r="1" spans="1:13" x14ac:dyDescent="0.2">
      <c r="A1" s="52" t="s">
        <v>49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3" x14ac:dyDescent="0.2">
      <c r="A2" s="52" t="s">
        <v>50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2">
      <c r="A3" s="1"/>
      <c r="B3" s="1"/>
      <c r="C3" s="1"/>
      <c r="D3" s="1"/>
      <c r="E3" s="1"/>
      <c r="F3" s="1"/>
    </row>
    <row r="4" spans="1:13" x14ac:dyDescent="0.2">
      <c r="A4" s="49" t="s">
        <v>24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6" spans="1:13" ht="13.5" thickBot="1" x14ac:dyDescent="0.25">
      <c r="B6" s="2" t="s">
        <v>0</v>
      </c>
      <c r="H6" s="51" t="s">
        <v>37</v>
      </c>
      <c r="I6" s="51"/>
      <c r="J6" s="51"/>
      <c r="K6" s="51"/>
    </row>
    <row r="7" spans="1:13" s="3" customFormat="1" x14ac:dyDescent="0.2">
      <c r="A7" s="3" t="s">
        <v>1</v>
      </c>
      <c r="C7" s="3" t="s">
        <v>2</v>
      </c>
      <c r="D7" s="3" t="s">
        <v>3</v>
      </c>
      <c r="E7" s="3" t="s">
        <v>4</v>
      </c>
      <c r="F7" s="3" t="s">
        <v>5</v>
      </c>
    </row>
    <row r="8" spans="1:13" s="3" customFormat="1" x14ac:dyDescent="0.2">
      <c r="A8" s="14" t="s">
        <v>25</v>
      </c>
      <c r="B8" s="14" t="s">
        <v>6</v>
      </c>
      <c r="C8" s="14">
        <v>2010</v>
      </c>
      <c r="D8" s="14">
        <v>2011</v>
      </c>
      <c r="E8" s="14">
        <v>2012</v>
      </c>
      <c r="F8" s="14" t="s">
        <v>7</v>
      </c>
      <c r="H8" s="14">
        <v>2010</v>
      </c>
      <c r="I8" s="14">
        <v>2011</v>
      </c>
      <c r="J8" s="14">
        <v>2012</v>
      </c>
      <c r="K8" s="14" t="s">
        <v>7</v>
      </c>
    </row>
    <row r="9" spans="1:13" x14ac:dyDescent="0.2">
      <c r="A9" s="3">
        <v>1</v>
      </c>
      <c r="B9" s="2" t="s">
        <v>8</v>
      </c>
      <c r="C9" s="4">
        <v>8652</v>
      </c>
      <c r="D9" s="4">
        <v>15092</v>
      </c>
      <c r="E9" s="4">
        <v>19366</v>
      </c>
      <c r="F9" s="5">
        <f>AVERAGE(C9,D9,E9)</f>
        <v>14370</v>
      </c>
      <c r="H9" s="5">
        <v>8652</v>
      </c>
      <c r="I9" s="5">
        <v>15092</v>
      </c>
      <c r="J9" s="5">
        <v>19366</v>
      </c>
      <c r="K9" s="5">
        <f>AVERAGE(H9,I9,J9)</f>
        <v>14370</v>
      </c>
      <c r="M9" s="28"/>
    </row>
    <row r="10" spans="1:13" x14ac:dyDescent="0.2">
      <c r="A10" s="3">
        <f>A9+1</f>
        <v>2</v>
      </c>
      <c r="B10" s="2" t="s">
        <v>9</v>
      </c>
      <c r="C10" s="4">
        <v>1779</v>
      </c>
      <c r="D10" s="4">
        <v>1749</v>
      </c>
      <c r="E10" s="4">
        <v>2326</v>
      </c>
      <c r="F10" s="5">
        <f t="shared" ref="F10:F20" si="0">AVERAGE(C10,D10,E10)</f>
        <v>1951.3333333333333</v>
      </c>
      <c r="H10" s="5">
        <v>1779</v>
      </c>
      <c r="I10" s="5">
        <v>1749</v>
      </c>
      <c r="J10" s="5">
        <v>2326</v>
      </c>
      <c r="K10" s="5">
        <f t="shared" ref="K10:K20" si="1">AVERAGE(H10,I10,J10)</f>
        <v>1951.3333333333333</v>
      </c>
    </row>
    <row r="11" spans="1:13" x14ac:dyDescent="0.2">
      <c r="A11" s="3">
        <f t="shared" ref="A11:A21" si="2">A10+1</f>
        <v>3</v>
      </c>
      <c r="B11" s="2" t="s">
        <v>10</v>
      </c>
      <c r="C11" s="4">
        <v>16536</v>
      </c>
      <c r="D11" s="4">
        <v>33249</v>
      </c>
      <c r="E11" s="4">
        <v>25407</v>
      </c>
      <c r="F11" s="5">
        <f t="shared" si="0"/>
        <v>25064</v>
      </c>
      <c r="H11" s="5">
        <v>16536</v>
      </c>
      <c r="I11" s="5">
        <v>33249</v>
      </c>
      <c r="J11" s="5">
        <v>25407</v>
      </c>
      <c r="K11" s="5">
        <f t="shared" si="1"/>
        <v>25064</v>
      </c>
    </row>
    <row r="12" spans="1:13" x14ac:dyDescent="0.2">
      <c r="A12" s="3">
        <f t="shared" si="2"/>
        <v>4</v>
      </c>
      <c r="B12" s="6" t="s">
        <v>11</v>
      </c>
      <c r="C12" s="4">
        <v>7311</v>
      </c>
      <c r="D12" s="4">
        <v>23530</v>
      </c>
      <c r="E12" s="4">
        <v>14967</v>
      </c>
      <c r="F12" s="5">
        <f t="shared" si="0"/>
        <v>15269.333333333334</v>
      </c>
      <c r="H12" s="5">
        <v>3930</v>
      </c>
      <c r="I12" s="5">
        <v>20586</v>
      </c>
      <c r="J12" s="5">
        <v>5055</v>
      </c>
      <c r="K12" s="5">
        <f t="shared" si="1"/>
        <v>9857</v>
      </c>
    </row>
    <row r="13" spans="1:13" x14ac:dyDescent="0.2">
      <c r="A13" s="3">
        <f t="shared" si="2"/>
        <v>5</v>
      </c>
      <c r="B13" s="2" t="s">
        <v>12</v>
      </c>
      <c r="C13" s="4">
        <v>50246</v>
      </c>
      <c r="D13" s="4">
        <v>58054</v>
      </c>
      <c r="E13" s="4">
        <v>72571</v>
      </c>
      <c r="F13" s="5">
        <f t="shared" si="0"/>
        <v>60290.333333333336</v>
      </c>
      <c r="H13" s="5">
        <v>42741</v>
      </c>
      <c r="I13" s="5">
        <v>47400</v>
      </c>
      <c r="J13" s="5">
        <v>65478</v>
      </c>
      <c r="K13" s="5">
        <f t="shared" si="1"/>
        <v>51873</v>
      </c>
    </row>
    <row r="14" spans="1:13" x14ac:dyDescent="0.2">
      <c r="A14" s="3">
        <f t="shared" si="2"/>
        <v>6</v>
      </c>
      <c r="B14" s="2" t="s">
        <v>36</v>
      </c>
      <c r="C14" s="4"/>
      <c r="D14" s="4"/>
      <c r="E14" s="4"/>
      <c r="F14" s="5"/>
      <c r="H14" s="5">
        <v>10886</v>
      </c>
      <c r="I14" s="5">
        <v>13598</v>
      </c>
      <c r="J14" s="5">
        <v>17005</v>
      </c>
      <c r="K14" s="5">
        <f t="shared" si="1"/>
        <v>13829.666666666666</v>
      </c>
    </row>
    <row r="15" spans="1:13" x14ac:dyDescent="0.2">
      <c r="A15" s="3">
        <f t="shared" si="2"/>
        <v>7</v>
      </c>
      <c r="B15" s="2" t="s">
        <v>13</v>
      </c>
      <c r="C15" s="4">
        <v>19060</v>
      </c>
      <c r="D15" s="4">
        <v>19175</v>
      </c>
      <c r="E15" s="4">
        <v>18318</v>
      </c>
      <c r="F15" s="5">
        <f t="shared" si="0"/>
        <v>18851</v>
      </c>
      <c r="H15" s="5">
        <v>19060</v>
      </c>
      <c r="I15" s="5">
        <v>19175</v>
      </c>
      <c r="J15" s="5">
        <v>18318</v>
      </c>
      <c r="K15" s="5">
        <f t="shared" si="1"/>
        <v>18851</v>
      </c>
    </row>
    <row r="16" spans="1:13" x14ac:dyDescent="0.2">
      <c r="A16" s="3">
        <f t="shared" si="2"/>
        <v>8</v>
      </c>
      <c r="B16" s="2" t="s">
        <v>14</v>
      </c>
      <c r="C16" s="4">
        <v>0</v>
      </c>
      <c r="D16" s="4">
        <v>0</v>
      </c>
      <c r="E16" s="4">
        <v>0</v>
      </c>
      <c r="F16" s="5">
        <f t="shared" si="0"/>
        <v>0</v>
      </c>
      <c r="H16" s="5">
        <v>0</v>
      </c>
      <c r="I16" s="5">
        <v>0</v>
      </c>
      <c r="J16" s="5">
        <v>0</v>
      </c>
      <c r="K16" s="5">
        <f t="shared" si="1"/>
        <v>0</v>
      </c>
    </row>
    <row r="17" spans="1:11" x14ac:dyDescent="0.2">
      <c r="A17" s="3">
        <f t="shared" si="2"/>
        <v>9</v>
      </c>
      <c r="B17" s="2" t="s">
        <v>15</v>
      </c>
      <c r="C17" s="4">
        <v>31999</v>
      </c>
      <c r="D17" s="4">
        <v>35987</v>
      </c>
      <c r="E17" s="4">
        <v>34220</v>
      </c>
      <c r="F17" s="5">
        <f t="shared" si="0"/>
        <v>34068.666666666664</v>
      </c>
      <c r="H17" s="5">
        <v>31999</v>
      </c>
      <c r="I17" s="5">
        <v>35987</v>
      </c>
      <c r="J17" s="5">
        <v>34220</v>
      </c>
      <c r="K17" s="5">
        <f t="shared" si="1"/>
        <v>34068.666666666664</v>
      </c>
    </row>
    <row r="18" spans="1:11" x14ac:dyDescent="0.2">
      <c r="A18" s="3">
        <f t="shared" si="2"/>
        <v>10</v>
      </c>
      <c r="B18" s="2" t="s">
        <v>16</v>
      </c>
      <c r="C18" s="4">
        <v>0</v>
      </c>
      <c r="D18" s="4">
        <v>0</v>
      </c>
      <c r="E18" s="4">
        <v>0</v>
      </c>
      <c r="F18" s="5">
        <f t="shared" si="0"/>
        <v>0</v>
      </c>
      <c r="H18" s="5">
        <v>0</v>
      </c>
      <c r="I18" s="5">
        <v>0</v>
      </c>
      <c r="J18" s="5">
        <v>0</v>
      </c>
      <c r="K18" s="5">
        <f t="shared" si="1"/>
        <v>0</v>
      </c>
    </row>
    <row r="19" spans="1:11" x14ac:dyDescent="0.2">
      <c r="A19" s="3">
        <f t="shared" si="2"/>
        <v>11</v>
      </c>
      <c r="B19" s="2" t="s">
        <v>17</v>
      </c>
      <c r="C19" s="4">
        <v>50119</v>
      </c>
      <c r="D19" s="4">
        <v>59239</v>
      </c>
      <c r="E19" s="4">
        <v>65255</v>
      </c>
      <c r="F19" s="5">
        <f t="shared" si="0"/>
        <v>58204.333333333336</v>
      </c>
      <c r="H19" s="5">
        <v>50119</v>
      </c>
      <c r="I19" s="5">
        <v>59239</v>
      </c>
      <c r="J19" s="5">
        <v>65255</v>
      </c>
      <c r="K19" s="5">
        <f t="shared" si="1"/>
        <v>58204.333333333336</v>
      </c>
    </row>
    <row r="20" spans="1:11" x14ac:dyDescent="0.2">
      <c r="A20" s="3">
        <f t="shared" si="2"/>
        <v>12</v>
      </c>
      <c r="B20" s="7" t="s">
        <v>38</v>
      </c>
      <c r="C20" s="4">
        <v>4621</v>
      </c>
      <c r="D20" s="4">
        <v>0</v>
      </c>
      <c r="E20" s="4">
        <v>0</v>
      </c>
      <c r="F20" s="5">
        <f t="shared" si="0"/>
        <v>1540.3333333333333</v>
      </c>
      <c r="H20" s="5">
        <v>4621</v>
      </c>
      <c r="I20" s="5">
        <v>0</v>
      </c>
      <c r="J20" s="5">
        <v>0</v>
      </c>
      <c r="K20" s="5">
        <f t="shared" si="1"/>
        <v>1540.3333333333333</v>
      </c>
    </row>
    <row r="21" spans="1:11" ht="13.5" thickBot="1" x14ac:dyDescent="0.25">
      <c r="A21" s="3">
        <f t="shared" si="2"/>
        <v>13</v>
      </c>
      <c r="B21" s="2" t="s">
        <v>18</v>
      </c>
      <c r="C21" s="8">
        <f>SUM(C9:C20)</f>
        <v>190323</v>
      </c>
      <c r="D21" s="8">
        <f>SUM(D9:D20)</f>
        <v>246075</v>
      </c>
      <c r="E21" s="8">
        <f>SUM(E9:E20)</f>
        <v>252430</v>
      </c>
      <c r="F21" s="8">
        <f>SUM(F9:F20)</f>
        <v>229609.33333333334</v>
      </c>
      <c r="H21" s="8">
        <f>SUM(H9:H20)</f>
        <v>190323</v>
      </c>
      <c r="I21" s="8">
        <f t="shared" ref="I21:K21" si="3">SUM(I9:I20)</f>
        <v>246075</v>
      </c>
      <c r="J21" s="8">
        <f t="shared" si="3"/>
        <v>252430</v>
      </c>
      <c r="K21" s="8">
        <f t="shared" si="3"/>
        <v>229609.33333333334</v>
      </c>
    </row>
    <row r="22" spans="1:11" ht="13.5" thickTop="1" x14ac:dyDescent="0.2">
      <c r="B22" s="2" t="s">
        <v>19</v>
      </c>
      <c r="C22" s="5"/>
      <c r="D22" s="5"/>
      <c r="E22" s="5"/>
      <c r="H22" s="5"/>
      <c r="I22" s="5"/>
      <c r="J22" s="5"/>
      <c r="K22" s="5"/>
    </row>
    <row r="24" spans="1:11" x14ac:dyDescent="0.2">
      <c r="A24" s="3">
        <f>A21+1</f>
        <v>14</v>
      </c>
      <c r="B24" s="2" t="s">
        <v>57</v>
      </c>
      <c r="C24" s="5">
        <f>(C11)*(C10/(C21-C19-C10)+1)</f>
        <v>16748.516120642947</v>
      </c>
      <c r="D24" s="5">
        <f t="shared" ref="D24:K24" si="4">(D11)*(D10/(D21-D19-D10)+1)</f>
        <v>33563.190088985182</v>
      </c>
      <c r="E24" s="5">
        <f t="shared" si="4"/>
        <v>25726.702470665248</v>
      </c>
      <c r="F24" s="5">
        <f t="shared" si="4"/>
        <v>25352.62295888158</v>
      </c>
      <c r="G24" s="5"/>
      <c r="H24" s="5">
        <f t="shared" si="4"/>
        <v>16748.516120642947</v>
      </c>
      <c r="I24" s="5">
        <f t="shared" si="4"/>
        <v>33563.190088985182</v>
      </c>
      <c r="J24" s="5">
        <f t="shared" si="4"/>
        <v>25726.702470665248</v>
      </c>
      <c r="K24" s="5">
        <f t="shared" si="4"/>
        <v>25352.62295888158</v>
      </c>
    </row>
    <row r="25" spans="1:11" x14ac:dyDescent="0.2">
      <c r="B25" s="6" t="s">
        <v>62</v>
      </c>
      <c r="C25" s="5"/>
      <c r="D25" s="5"/>
      <c r="E25" s="5"/>
      <c r="H25" s="5"/>
      <c r="I25" s="5"/>
      <c r="J25" s="5"/>
    </row>
    <row r="27" spans="1:11" x14ac:dyDescent="0.2">
      <c r="A27" s="3">
        <f>A24+1</f>
        <v>15</v>
      </c>
      <c r="B27" s="2" t="s">
        <v>27</v>
      </c>
      <c r="C27" s="5">
        <f>(C12)*(C10/(C21-C19-C10)+1)</f>
        <v>7404.9589597254835</v>
      </c>
      <c r="D27" s="5">
        <f>(D12)*(D10/(D21-D19-D10)+1)</f>
        <v>23752.349327613501</v>
      </c>
      <c r="E27" s="5">
        <f t="shared" ref="E27:K27" si="5">(E12)*(E10/(E21-E19-E10)+1)</f>
        <v>15155.333407267555</v>
      </c>
      <c r="F27" s="5">
        <f t="shared" si="5"/>
        <v>15445.166407336519</v>
      </c>
      <c r="G27" s="5"/>
      <c r="H27" s="5">
        <f t="shared" si="5"/>
        <v>3980.5072783095538</v>
      </c>
      <c r="I27" s="5">
        <f t="shared" si="5"/>
        <v>20780.529675233811</v>
      </c>
      <c r="J27" s="5">
        <f t="shared" si="5"/>
        <v>5118.6082965014693</v>
      </c>
      <c r="K27" s="5">
        <f t="shared" si="5"/>
        <v>9970.5076805655826</v>
      </c>
    </row>
    <row r="28" spans="1:11" x14ac:dyDescent="0.2">
      <c r="B28" s="6" t="s">
        <v>63</v>
      </c>
    </row>
    <row r="30" spans="1:11" x14ac:dyDescent="0.2">
      <c r="A30" s="3">
        <f>A27+1</f>
        <v>16</v>
      </c>
      <c r="B30" s="2" t="s">
        <v>20</v>
      </c>
      <c r="C30" s="9">
        <f>C24/C21</f>
        <v>8.8000484022650691E-2</v>
      </c>
      <c r="D30" s="9">
        <f>D24/D21</f>
        <v>0.13639414848718961</v>
      </c>
      <c r="E30" s="9">
        <f>E24/E21</f>
        <v>0.10191618456865367</v>
      </c>
      <c r="F30" s="9">
        <f>SUM(C24:E24)/SUM(C21:E21)</f>
        <v>0.11038809206404701</v>
      </c>
      <c r="H30" s="9">
        <f>H24/H21</f>
        <v>8.8000484022650691E-2</v>
      </c>
      <c r="I30" s="9">
        <f>I24/I21</f>
        <v>0.13639414848718961</v>
      </c>
      <c r="J30" s="9">
        <f>J24/J21</f>
        <v>0.10191618456865367</v>
      </c>
      <c r="K30" s="9">
        <f>K24/K21</f>
        <v>0.11041634323320879</v>
      </c>
    </row>
    <row r="31" spans="1:11" x14ac:dyDescent="0.2">
      <c r="B31" s="2" t="s">
        <v>41</v>
      </c>
      <c r="C31" s="9"/>
      <c r="D31" s="9"/>
      <c r="E31" s="9"/>
      <c r="F31" s="9"/>
      <c r="H31" s="9"/>
      <c r="I31" s="9"/>
      <c r="J31" s="9"/>
      <c r="K31" s="9"/>
    </row>
    <row r="33" spans="1:11" x14ac:dyDescent="0.2">
      <c r="A33" s="3">
        <f>A30+1</f>
        <v>17</v>
      </c>
      <c r="B33" s="2" t="s">
        <v>22</v>
      </c>
      <c r="C33" s="5">
        <f>(C21-C12-C14-C19)</f>
        <v>132893</v>
      </c>
      <c r="D33" s="5">
        <f t="shared" ref="D33:K33" si="6">(D21-D12-D14-D19)</f>
        <v>163306</v>
      </c>
      <c r="E33" s="5">
        <f t="shared" si="6"/>
        <v>172208</v>
      </c>
      <c r="F33" s="5">
        <f t="shared" si="6"/>
        <v>156135.66666666666</v>
      </c>
      <c r="G33" s="5"/>
      <c r="H33" s="5">
        <f t="shared" si="6"/>
        <v>125388</v>
      </c>
      <c r="I33" s="5">
        <f t="shared" si="6"/>
        <v>152652</v>
      </c>
      <c r="J33" s="5">
        <f t="shared" si="6"/>
        <v>165115</v>
      </c>
      <c r="K33" s="5">
        <f t="shared" si="6"/>
        <v>147718.33333333334</v>
      </c>
    </row>
    <row r="34" spans="1:11" x14ac:dyDescent="0.2">
      <c r="B34" s="2" t="s">
        <v>67</v>
      </c>
      <c r="C34" s="5"/>
      <c r="D34" s="5"/>
      <c r="E34" s="5"/>
      <c r="H34" s="5"/>
      <c r="I34" s="5"/>
      <c r="J34" s="5"/>
    </row>
    <row r="36" spans="1:11" x14ac:dyDescent="0.2">
      <c r="A36" s="3">
        <f>A33+1</f>
        <v>18</v>
      </c>
      <c r="B36" s="2" t="s">
        <v>23</v>
      </c>
      <c r="C36" s="9">
        <f>C24/C33</f>
        <v>0.12603008526139786</v>
      </c>
      <c r="D36" s="9">
        <f t="shared" ref="D36:K36" si="7">D24/D33</f>
        <v>0.20552331260936635</v>
      </c>
      <c r="E36" s="9">
        <f t="shared" si="7"/>
        <v>0.14939319004149196</v>
      </c>
      <c r="F36" s="9">
        <f t="shared" si="7"/>
        <v>0.16237560257776837</v>
      </c>
      <c r="G36" s="9"/>
      <c r="H36" s="9">
        <f t="shared" si="7"/>
        <v>0.13357351676909232</v>
      </c>
      <c r="I36" s="9">
        <f t="shared" si="7"/>
        <v>0.21986734591741466</v>
      </c>
      <c r="J36" s="9">
        <f t="shared" si="7"/>
        <v>0.15581081349765466</v>
      </c>
      <c r="K36" s="9">
        <f t="shared" si="7"/>
        <v>0.17162814111686597</v>
      </c>
    </row>
    <row r="37" spans="1:11" x14ac:dyDescent="0.2">
      <c r="B37" s="6" t="s">
        <v>42</v>
      </c>
    </row>
    <row r="39" spans="1:11" x14ac:dyDescent="0.2">
      <c r="A39" s="3">
        <f>A36+1</f>
        <v>19</v>
      </c>
      <c r="B39" s="2" t="s">
        <v>30</v>
      </c>
      <c r="F39" s="30"/>
      <c r="H39" s="5">
        <f>H12+H14</f>
        <v>14816</v>
      </c>
      <c r="I39" s="5">
        <f t="shared" ref="I39:K39" si="8">I12+I14</f>
        <v>34184</v>
      </c>
      <c r="J39" s="5">
        <f t="shared" si="8"/>
        <v>22060</v>
      </c>
      <c r="K39" s="5">
        <f t="shared" si="8"/>
        <v>23686.666666666664</v>
      </c>
    </row>
    <row r="40" spans="1:11" x14ac:dyDescent="0.2">
      <c r="B40" s="2" t="s">
        <v>43</v>
      </c>
    </row>
    <row r="42" spans="1:11" x14ac:dyDescent="0.2">
      <c r="A42" s="3">
        <f>A39+1</f>
        <v>20</v>
      </c>
      <c r="B42" s="2" t="s">
        <v>31</v>
      </c>
      <c r="H42" s="12">
        <f>H27/H39</f>
        <v>0.26866274826603359</v>
      </c>
      <c r="I42" s="12">
        <f t="shared" ref="I42:K42" si="9">I27/I39</f>
        <v>0.60790222546319361</v>
      </c>
      <c r="J42" s="12">
        <f t="shared" si="9"/>
        <v>0.23203120111067405</v>
      </c>
      <c r="K42" s="12">
        <f t="shared" si="9"/>
        <v>0.4209333386109872</v>
      </c>
    </row>
    <row r="43" spans="1:11" x14ac:dyDescent="0.2">
      <c r="B43" s="6" t="s">
        <v>44</v>
      </c>
    </row>
    <row r="47" spans="1:11" s="6" customFormat="1" x14ac:dyDescent="0.2">
      <c r="A47" s="10"/>
      <c r="C47" s="11"/>
      <c r="D47" s="11"/>
      <c r="E47" s="11"/>
    </row>
    <row r="49" spans="1:1" s="6" customFormat="1" x14ac:dyDescent="0.2">
      <c r="A49" s="10"/>
    </row>
    <row r="50" spans="1:1" s="6" customFormat="1" x14ac:dyDescent="0.2">
      <c r="A50" s="10"/>
    </row>
    <row r="51" spans="1:1" s="6" customFormat="1" x14ac:dyDescent="0.2">
      <c r="A51" s="10"/>
    </row>
    <row r="52" spans="1:1" s="6" customFormat="1" x14ac:dyDescent="0.2">
      <c r="A52" s="10"/>
    </row>
  </sheetData>
  <mergeCells count="4">
    <mergeCell ref="H6:K6"/>
    <mergeCell ref="A1:K1"/>
    <mergeCell ref="A2:K2"/>
    <mergeCell ref="A4:K4"/>
  </mergeCells>
  <printOptions horizontalCentered="1"/>
  <pageMargins left="0.75" right="0.75" top="1" bottom="1" header="0.5" footer="0.5"/>
  <pageSetup scale="83" orientation="landscape" r:id="rId1"/>
  <headerFooter alignWithMargins="0">
    <oddFooter>&amp;L&amp;F  &amp;A&amp;R&amp;D  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workbookViewId="0">
      <selection activeCell="B38" sqref="B38"/>
    </sheetView>
  </sheetViews>
  <sheetFormatPr defaultColWidth="8.7109375" defaultRowHeight="12.75" x14ac:dyDescent="0.2"/>
  <cols>
    <col min="1" max="1" width="8.85546875" style="33" bestFit="1" customWidth="1"/>
    <col min="2" max="2" width="95.140625" style="33" bestFit="1" customWidth="1"/>
    <col min="3" max="6" width="10.42578125" style="33" bestFit="1" customWidth="1"/>
    <col min="7" max="16384" width="8.7109375" style="33"/>
  </cols>
  <sheetData>
    <row r="1" spans="1:6" x14ac:dyDescent="0.2">
      <c r="A1" s="52" t="s">
        <v>49</v>
      </c>
      <c r="B1" s="52"/>
      <c r="C1" s="52"/>
      <c r="D1" s="52"/>
      <c r="E1" s="52"/>
      <c r="F1" s="52"/>
    </row>
    <row r="2" spans="1:6" x14ac:dyDescent="0.2">
      <c r="A2" s="52" t="s">
        <v>51</v>
      </c>
      <c r="B2" s="52"/>
      <c r="C2" s="52"/>
      <c r="D2" s="52"/>
      <c r="E2" s="52"/>
      <c r="F2" s="52"/>
    </row>
    <row r="3" spans="1:6" x14ac:dyDescent="0.2">
      <c r="A3" s="1"/>
      <c r="B3" s="1"/>
      <c r="C3" s="1"/>
      <c r="D3" s="1"/>
      <c r="E3" s="1"/>
      <c r="F3" s="1"/>
    </row>
    <row r="4" spans="1:6" x14ac:dyDescent="0.2">
      <c r="A4" s="49" t="s">
        <v>52</v>
      </c>
      <c r="B4" s="49"/>
      <c r="C4" s="49"/>
      <c r="D4" s="49"/>
      <c r="E4" s="49"/>
      <c r="F4" s="49"/>
    </row>
    <row r="5" spans="1:6" x14ac:dyDescent="0.2">
      <c r="A5" s="38"/>
      <c r="B5" s="38"/>
      <c r="C5" s="38"/>
      <c r="D5" s="38"/>
      <c r="E5" s="38"/>
      <c r="F5" s="38"/>
    </row>
    <row r="6" spans="1:6" x14ac:dyDescent="0.2">
      <c r="A6" s="34"/>
      <c r="B6" s="2" t="s">
        <v>0</v>
      </c>
      <c r="C6" s="34"/>
      <c r="D6" s="34"/>
      <c r="E6" s="34"/>
      <c r="F6" s="34"/>
    </row>
    <row r="7" spans="1:6" x14ac:dyDescent="0.2">
      <c r="A7" s="3" t="s">
        <v>1</v>
      </c>
      <c r="B7" s="3"/>
      <c r="C7" s="3" t="s">
        <v>2</v>
      </c>
      <c r="D7" s="3" t="s">
        <v>3</v>
      </c>
      <c r="E7" s="3" t="s">
        <v>4</v>
      </c>
      <c r="F7" s="3" t="s">
        <v>5</v>
      </c>
    </row>
    <row r="8" spans="1:6" x14ac:dyDescent="0.2">
      <c r="A8" s="14" t="s">
        <v>25</v>
      </c>
      <c r="B8" s="14" t="s">
        <v>6</v>
      </c>
      <c r="C8" s="14">
        <v>2006</v>
      </c>
      <c r="D8" s="14">
        <v>2007</v>
      </c>
      <c r="E8" s="14">
        <v>2008</v>
      </c>
      <c r="F8" s="14" t="s">
        <v>7</v>
      </c>
    </row>
    <row r="9" spans="1:6" x14ac:dyDescent="0.2">
      <c r="A9" s="3">
        <v>1</v>
      </c>
      <c r="B9" s="2" t="s">
        <v>8</v>
      </c>
      <c r="C9" s="39">
        <v>15364</v>
      </c>
      <c r="D9" s="39">
        <v>15673</v>
      </c>
      <c r="E9" s="39">
        <v>16119</v>
      </c>
      <c r="F9" s="5">
        <f>AVERAGE(C9,D9,E9)</f>
        <v>15718.666666666666</v>
      </c>
    </row>
    <row r="10" spans="1:6" x14ac:dyDescent="0.2">
      <c r="A10" s="3">
        <v>2</v>
      </c>
      <c r="B10" s="2" t="s">
        <v>9</v>
      </c>
      <c r="C10" s="39">
        <v>2102</v>
      </c>
      <c r="D10" s="39">
        <v>2144</v>
      </c>
      <c r="E10" s="39">
        <v>2187</v>
      </c>
      <c r="F10" s="5">
        <f t="shared" ref="F10:F19" si="0">AVERAGE(C10,D10,E10)</f>
        <v>2144.3333333333335</v>
      </c>
    </row>
    <row r="11" spans="1:6" x14ac:dyDescent="0.2">
      <c r="A11" s="3">
        <v>3</v>
      </c>
      <c r="B11" s="2" t="s">
        <v>10</v>
      </c>
      <c r="C11" s="39">
        <v>15881</v>
      </c>
      <c r="D11" s="39">
        <v>39380</v>
      </c>
      <c r="E11" s="39">
        <v>28291</v>
      </c>
      <c r="F11" s="5">
        <f t="shared" si="0"/>
        <v>27850.666666666668</v>
      </c>
    </row>
    <row r="12" spans="1:6" x14ac:dyDescent="0.2">
      <c r="A12" s="3">
        <v>4</v>
      </c>
      <c r="B12" s="6" t="s">
        <v>11</v>
      </c>
      <c r="C12" s="39">
        <v>9851</v>
      </c>
      <c r="D12" s="39">
        <v>8351</v>
      </c>
      <c r="E12" s="39">
        <v>1693</v>
      </c>
      <c r="F12" s="5">
        <f t="shared" si="0"/>
        <v>6631.666666666667</v>
      </c>
    </row>
    <row r="13" spans="1:6" x14ac:dyDescent="0.2">
      <c r="A13" s="3">
        <v>5</v>
      </c>
      <c r="B13" s="2" t="s">
        <v>12</v>
      </c>
      <c r="C13" s="39">
        <v>35964</v>
      </c>
      <c r="D13" s="39">
        <v>45718</v>
      </c>
      <c r="E13" s="39">
        <v>44771</v>
      </c>
      <c r="F13" s="5">
        <f t="shared" si="0"/>
        <v>42151</v>
      </c>
    </row>
    <row r="14" spans="1:6" x14ac:dyDescent="0.2">
      <c r="A14" s="3">
        <v>6</v>
      </c>
      <c r="B14" s="2" t="s">
        <v>13</v>
      </c>
      <c r="C14" s="39">
        <v>20859</v>
      </c>
      <c r="D14" s="39">
        <v>20920</v>
      </c>
      <c r="E14" s="39">
        <v>20703</v>
      </c>
      <c r="F14" s="5">
        <f t="shared" si="0"/>
        <v>20827.333333333332</v>
      </c>
    </row>
    <row r="15" spans="1:6" x14ac:dyDescent="0.2">
      <c r="A15" s="3">
        <v>7</v>
      </c>
      <c r="B15" s="2" t="s">
        <v>14</v>
      </c>
      <c r="C15" s="39">
        <v>12774.627147416752</v>
      </c>
      <c r="D15" s="39">
        <v>1574.6395536627863</v>
      </c>
      <c r="E15" s="39">
        <v>1709.0595536627861</v>
      </c>
      <c r="F15" s="5">
        <f t="shared" si="0"/>
        <v>5352.7754182474409</v>
      </c>
    </row>
    <row r="16" spans="1:6" x14ac:dyDescent="0.2">
      <c r="A16" s="3">
        <v>8</v>
      </c>
      <c r="B16" s="2" t="s">
        <v>15</v>
      </c>
      <c r="C16" s="39">
        <v>13313</v>
      </c>
      <c r="D16" s="39">
        <v>14826</v>
      </c>
      <c r="E16" s="39">
        <v>15756</v>
      </c>
      <c r="F16" s="5">
        <f t="shared" si="0"/>
        <v>14631.666666666666</v>
      </c>
    </row>
    <row r="17" spans="1:6" x14ac:dyDescent="0.2">
      <c r="A17" s="3">
        <v>9</v>
      </c>
      <c r="B17" s="2" t="s">
        <v>16</v>
      </c>
      <c r="C17" s="39">
        <v>0</v>
      </c>
      <c r="D17" s="39">
        <v>0</v>
      </c>
      <c r="E17" s="39">
        <v>0</v>
      </c>
      <c r="F17" s="5">
        <f t="shared" si="0"/>
        <v>0</v>
      </c>
    </row>
    <row r="18" spans="1:6" x14ac:dyDescent="0.2">
      <c r="A18" s="3">
        <v>10</v>
      </c>
      <c r="B18" s="2" t="s">
        <v>17</v>
      </c>
      <c r="C18" s="39">
        <v>41742</v>
      </c>
      <c r="D18" s="39">
        <v>40416</v>
      </c>
      <c r="E18" s="39">
        <v>41322</v>
      </c>
      <c r="F18" s="5">
        <f t="shared" si="0"/>
        <v>41160</v>
      </c>
    </row>
    <row r="19" spans="1:6" x14ac:dyDescent="0.2">
      <c r="A19" s="3">
        <v>11</v>
      </c>
      <c r="B19" s="7" t="s">
        <v>38</v>
      </c>
      <c r="C19" s="40">
        <v>2626</v>
      </c>
      <c r="D19" s="40">
        <v>1771</v>
      </c>
      <c r="E19" s="40">
        <v>1043</v>
      </c>
      <c r="F19" s="41">
        <f t="shared" si="0"/>
        <v>1813.3333333333333</v>
      </c>
    </row>
    <row r="20" spans="1:6" x14ac:dyDescent="0.2">
      <c r="A20" s="3">
        <v>12</v>
      </c>
      <c r="B20" s="2" t="s">
        <v>18</v>
      </c>
      <c r="C20" s="5">
        <f>SUM(C9:C19)</f>
        <v>170476.62714741676</v>
      </c>
      <c r="D20" s="5">
        <f t="shared" ref="D20:F20" si="1">SUM(D9:D19)</f>
        <v>190773.6395536628</v>
      </c>
      <c r="E20" s="5">
        <f t="shared" si="1"/>
        <v>173594.05955366278</v>
      </c>
      <c r="F20" s="5">
        <f t="shared" si="1"/>
        <v>178281.44208491413</v>
      </c>
    </row>
    <row r="21" spans="1:6" x14ac:dyDescent="0.2">
      <c r="A21" s="2"/>
      <c r="B21" s="2"/>
      <c r="C21" s="5"/>
      <c r="D21" s="5"/>
      <c r="E21" s="5"/>
      <c r="F21" s="5"/>
    </row>
    <row r="22" spans="1:6" x14ac:dyDescent="0.2">
      <c r="A22" s="42"/>
      <c r="B22" s="42"/>
      <c r="C22" s="42"/>
      <c r="D22" s="42"/>
      <c r="E22" s="42"/>
      <c r="F22" s="42"/>
    </row>
    <row r="23" spans="1:6" x14ac:dyDescent="0.2">
      <c r="A23" s="3">
        <v>13</v>
      </c>
      <c r="B23" s="2" t="s">
        <v>57</v>
      </c>
      <c r="C23" s="5">
        <f>C11*((C10/(C20-C18-C10))+1)</f>
        <v>16144.611857006956</v>
      </c>
      <c r="D23" s="5">
        <f t="shared" ref="D23:F23" si="2">D11*((D10/(D20-D18-D10))+1)</f>
        <v>39949.655534094294</v>
      </c>
      <c r="E23" s="5">
        <f t="shared" si="2"/>
        <v>28766.630462193669</v>
      </c>
      <c r="F23" s="5">
        <f t="shared" si="2"/>
        <v>28293.120305222543</v>
      </c>
    </row>
    <row r="24" spans="1:6" x14ac:dyDescent="0.2">
      <c r="A24" s="2"/>
      <c r="B24" s="6" t="s">
        <v>60</v>
      </c>
      <c r="C24" s="5"/>
      <c r="D24" s="5"/>
      <c r="E24" s="5"/>
      <c r="F24" s="2"/>
    </row>
    <row r="25" spans="1:6" x14ac:dyDescent="0.2">
      <c r="A25" s="42"/>
      <c r="B25" s="42"/>
      <c r="C25" s="42"/>
      <c r="D25" s="42"/>
      <c r="E25" s="42"/>
      <c r="F25" s="42"/>
    </row>
    <row r="26" spans="1:6" x14ac:dyDescent="0.2">
      <c r="A26" s="3">
        <v>14</v>
      </c>
      <c r="B26" s="2" t="s">
        <v>27</v>
      </c>
      <c r="C26" s="5">
        <f>C12*((C10/(C20-C18-C10))+1)</f>
        <v>10014.518695508817</v>
      </c>
      <c r="D26" s="5">
        <f t="shared" ref="D26:F26" si="3">D12*((D10/(D20-D18-D10))+1)</f>
        <v>8471.8022693047587</v>
      </c>
      <c r="E26" s="5">
        <f t="shared" si="3"/>
        <v>1721.4628458694949</v>
      </c>
      <c r="F26" s="5">
        <f t="shared" si="3"/>
        <v>6737.0215969983064</v>
      </c>
    </row>
    <row r="27" spans="1:6" x14ac:dyDescent="0.2">
      <c r="A27" s="2"/>
      <c r="B27" s="6" t="s">
        <v>61</v>
      </c>
      <c r="C27" s="2"/>
      <c r="D27" s="2"/>
      <c r="E27" s="2"/>
      <c r="F27" s="2"/>
    </row>
    <row r="28" spans="1:6" x14ac:dyDescent="0.2">
      <c r="A28" s="42"/>
      <c r="B28" s="42"/>
      <c r="C28" s="42"/>
      <c r="D28" s="42"/>
      <c r="E28" s="42"/>
      <c r="F28" s="42"/>
    </row>
    <row r="29" spans="1:6" x14ac:dyDescent="0.2">
      <c r="A29" s="3">
        <v>15</v>
      </c>
      <c r="B29" s="2" t="s">
        <v>20</v>
      </c>
      <c r="C29" s="9">
        <f>C23/C20</f>
        <v>9.4702787866903171E-2</v>
      </c>
      <c r="D29" s="9">
        <f t="shared" ref="D29:F29" si="4">D23/D20</f>
        <v>0.20940867736004395</v>
      </c>
      <c r="E29" s="9">
        <f t="shared" si="4"/>
        <v>0.16571206719951784</v>
      </c>
      <c r="F29" s="9">
        <f t="shared" si="4"/>
        <v>0.15869918918283563</v>
      </c>
    </row>
    <row r="30" spans="1:6" x14ac:dyDescent="0.2">
      <c r="A30" s="2"/>
      <c r="B30" s="2" t="s">
        <v>21</v>
      </c>
      <c r="C30" s="9"/>
      <c r="D30" s="9"/>
      <c r="E30" s="9"/>
      <c r="F30" s="9"/>
    </row>
    <row r="31" spans="1:6" x14ac:dyDescent="0.2">
      <c r="A31" s="42"/>
      <c r="B31" s="42"/>
      <c r="C31" s="42"/>
      <c r="D31" s="42"/>
      <c r="E31" s="42"/>
      <c r="F31" s="42"/>
    </row>
    <row r="32" spans="1:6" x14ac:dyDescent="0.2">
      <c r="A32" s="3">
        <v>16</v>
      </c>
      <c r="B32" s="2" t="s">
        <v>22</v>
      </c>
      <c r="C32" s="5">
        <f>C20-C12-C18</f>
        <v>118883.62714741676</v>
      </c>
      <c r="D32" s="5">
        <f t="shared" ref="D32:F32" si="5">D20-D12-D18</f>
        <v>142006.6395536628</v>
      </c>
      <c r="E32" s="5">
        <f t="shared" si="5"/>
        <v>130579.05955366278</v>
      </c>
      <c r="F32" s="5">
        <f t="shared" si="5"/>
        <v>130489.77541824747</v>
      </c>
    </row>
    <row r="33" spans="1:6" x14ac:dyDescent="0.2">
      <c r="A33" s="2"/>
      <c r="B33" s="2" t="s">
        <v>39</v>
      </c>
      <c r="C33" s="5"/>
      <c r="D33" s="5"/>
      <c r="E33" s="5"/>
      <c r="F33" s="2"/>
    </row>
    <row r="34" spans="1:6" x14ac:dyDescent="0.2">
      <c r="A34" s="42"/>
      <c r="B34" s="42"/>
      <c r="C34" s="42"/>
      <c r="D34" s="42"/>
      <c r="E34" s="42"/>
      <c r="F34" s="42"/>
    </row>
    <row r="35" spans="1:6" x14ac:dyDescent="0.2">
      <c r="A35" s="3">
        <v>17</v>
      </c>
      <c r="B35" s="2" t="s">
        <v>23</v>
      </c>
      <c r="C35" s="9">
        <f>C23/C32</f>
        <v>0.13580181093387647</v>
      </c>
      <c r="D35" s="9">
        <f t="shared" ref="D35:F35" si="6">D23/D32</f>
        <v>0.28132244844085436</v>
      </c>
      <c r="E35" s="9">
        <f t="shared" si="6"/>
        <v>0.22030048738689018</v>
      </c>
      <c r="F35" s="9">
        <f t="shared" si="6"/>
        <v>0.21682250746878118</v>
      </c>
    </row>
    <row r="36" spans="1:6" x14ac:dyDescent="0.2">
      <c r="A36" s="2"/>
      <c r="B36" s="6" t="s">
        <v>40</v>
      </c>
      <c r="C36" s="2"/>
      <c r="D36" s="2"/>
      <c r="E36" s="2"/>
      <c r="F36" s="2"/>
    </row>
    <row r="37" spans="1:6" ht="14.25" x14ac:dyDescent="0.25">
      <c r="A37" s="35"/>
      <c r="B37" s="35"/>
      <c r="C37" s="35"/>
      <c r="D37" s="35"/>
      <c r="E37" s="35"/>
      <c r="F37" s="35"/>
    </row>
    <row r="38" spans="1:6" ht="14.25" x14ac:dyDescent="0.25">
      <c r="A38" s="37"/>
      <c r="B38" s="36"/>
      <c r="C38" s="36"/>
      <c r="D38" s="36"/>
      <c r="E38" s="36"/>
      <c r="F38" s="35"/>
    </row>
    <row r="39" spans="1:6" ht="14.25" x14ac:dyDescent="0.25">
      <c r="A39" s="37"/>
      <c r="B39" s="36"/>
      <c r="C39" s="36"/>
      <c r="D39" s="36"/>
      <c r="E39" s="36"/>
      <c r="F39" s="35"/>
    </row>
    <row r="40" spans="1:6" ht="14.25" x14ac:dyDescent="0.25">
      <c r="A40" s="37"/>
      <c r="B40" s="36"/>
      <c r="C40" s="36"/>
      <c r="D40" s="36"/>
      <c r="E40" s="36"/>
      <c r="F40" s="35"/>
    </row>
    <row r="41" spans="1:6" ht="14.25" x14ac:dyDescent="0.25">
      <c r="A41" s="37"/>
      <c r="B41" s="36"/>
      <c r="C41" s="36"/>
      <c r="D41" s="36"/>
      <c r="E41" s="36"/>
      <c r="F41" s="35"/>
    </row>
    <row r="42" spans="1:6" ht="14.25" x14ac:dyDescent="0.25">
      <c r="A42" s="35"/>
      <c r="B42" s="35"/>
      <c r="C42" s="35"/>
      <c r="D42" s="35"/>
      <c r="E42" s="35"/>
      <c r="F42" s="35"/>
    </row>
    <row r="43" spans="1:6" ht="14.25" x14ac:dyDescent="0.25">
      <c r="A43" s="35"/>
      <c r="B43" s="35"/>
      <c r="C43" s="35"/>
      <c r="D43" s="35"/>
      <c r="E43" s="35"/>
      <c r="F43" s="35"/>
    </row>
    <row r="44" spans="1:6" ht="14.25" x14ac:dyDescent="0.25">
      <c r="A44" s="35"/>
      <c r="B44" s="35"/>
      <c r="C44" s="35"/>
      <c r="D44" s="35"/>
      <c r="E44" s="35"/>
      <c r="F44" s="35"/>
    </row>
  </sheetData>
  <mergeCells count="3">
    <mergeCell ref="A1:F1"/>
    <mergeCell ref="A2:F2"/>
    <mergeCell ref="A4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Average Capacity Factors</vt:lpstr>
      <vt:lpstr>2016 GRC Phase 2</vt:lpstr>
      <vt:lpstr>2012 GRC Phase 2</vt:lpstr>
      <vt:lpstr>2008 GRC Phase 2</vt:lpstr>
      <vt:lpstr>'2012 GRC Phase 2'!Print_Area</vt:lpstr>
      <vt:lpstr>'2016 GRC Phase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2018-04-19T00:25:34Z</dcterms:created>
  <dcterms:modified xsi:type="dcterms:W3CDTF">2020-03-11T15:53:28Z</dcterms:modified>
</cp:coreProperties>
</file>